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19a2c856314b3229/Documents/MABONA CIVILS AND PLANT HIRE/MABONA CIVILS/CENTANE/SMME PACKAGES/"/>
    </mc:Choice>
  </mc:AlternateContent>
  <xr:revisionPtr revIDLastSave="42" documentId="8_{79BEFD48-26A8-470F-A541-6AD25D0B7F23}" xr6:coauthVersionLast="47" xr6:coauthVersionMax="47" xr10:uidLastSave="{C4436765-0C4C-4AB4-AF86-9C9466EFA3F5}"/>
  <bookViews>
    <workbookView xWindow="-108" yWindow="-108" windowWidth="23256" windowHeight="12456" tabRatio="912" firstSheet="2" activeTab="2" xr2:uid="{00000000-000D-0000-FFFF-FFFF00000000}"/>
  </bookViews>
  <sheets>
    <sheet name="CoverPage" sheetId="35" state="hidden" r:id="rId1"/>
    <sheet name="M.O.S" sheetId="3" state="hidden" r:id="rId2"/>
    <sheet name="Revised Sumary" sheetId="16" r:id="rId3"/>
    <sheet name="P&amp;G - Section 1" sheetId="15" r:id="rId4"/>
    <sheet name="GRAVITY LINE" sheetId="5" r:id="rId5"/>
    <sheet name="500KL RESERVOIR - SECTION 7" sheetId="12" state="hidden" r:id="rId6"/>
    <sheet name="SUB-CONTRACTOR'S SCOPE- SEC 8" sheetId="13" state="hidden" r:id="rId7"/>
  </sheets>
  <externalReferences>
    <externalReference r:id="rId8"/>
    <externalReference r:id="rId9"/>
    <externalReference r:id="rId10"/>
  </externalReferences>
  <definedNames>
    <definedName name="_Fill" hidden="1">#REF!</definedName>
    <definedName name="_Key1" hidden="1">#REF!</definedName>
    <definedName name="_Key2" hidden="1">#REF!</definedName>
    <definedName name="_Order1" hidden="1">255</definedName>
    <definedName name="_Order2" hidden="1">255</definedName>
    <definedName name="_Sort" localSheetId="0" hidden="1">#REF!</definedName>
    <definedName name="ABC" localSheetId="0">#REF!</definedName>
    <definedName name="april">[1]CASHFLOW!#REF!</definedName>
    <definedName name="AUGUSTUS">[1]CASHFLOW!#REF!</definedName>
    <definedName name="_xlnm.Database">#REF!</definedName>
    <definedName name="desember">[1]CASHFLOW!#REF!</definedName>
    <definedName name="februarie">[1]CASHFLOW!#REF!</definedName>
    <definedName name="JAAR">#REF!</definedName>
    <definedName name="JAARMINI">#REF!</definedName>
    <definedName name="januarie">[1]CASHFLOW!#REF!</definedName>
    <definedName name="julie">[2]CASHFLOW!#REF!</definedName>
    <definedName name="maart">[1]CASHFLOW!#REF!</definedName>
    <definedName name="oktober">[2]CASHFLOW!#REF!</definedName>
    <definedName name="_xlnm.Print_Area" localSheetId="5">'500KL RESERVOIR - SECTION 7'!$A$1:$M$329</definedName>
    <definedName name="_xlnm.Print_Area" localSheetId="0">CoverPage!$A$1:$K$64</definedName>
    <definedName name="_xlnm.Print_Area" localSheetId="4">'GRAVITY LINE'!$A$1:$H$165</definedName>
    <definedName name="_xlnm.Print_Area" localSheetId="1">'M.O.S'!$A$1:$J$73</definedName>
    <definedName name="_xlnm.Print_Area" localSheetId="3">'P&amp;G - Section 1'!$A$1:$G$91</definedName>
    <definedName name="_xlnm.Print_Area" localSheetId="2">'Revised Sumary'!$A$1:$C$17</definedName>
    <definedName name="_xlnm.Print_Area" localSheetId="6">'SUB-CONTRACTOR''S SCOPE- SEC 8'!$A$1:$M$115</definedName>
    <definedName name="_xlnm.Print_Titles" localSheetId="5">'500KL RESERVOIR - SECTION 7'!$1:$3</definedName>
    <definedName name="_xlnm.Print_Titles" localSheetId="3">'P&amp;G - Section 1'!$1:$5</definedName>
    <definedName name="september" localSheetId="0">[1]CASHFLOW!#REF!</definedName>
    <definedName name="TOTDATUM" localSheetId="0">#REF!</definedName>
    <definedName name="TOTMINI"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4" i="5" l="1"/>
  <c r="F63" i="5"/>
  <c r="F15" i="5"/>
  <c r="A2" i="16" l="1"/>
  <c r="G115" i="13" l="1"/>
  <c r="G329" i="12"/>
  <c r="J16" i="12" l="1"/>
  <c r="J10" i="12"/>
  <c r="J8" i="12"/>
  <c r="K22" i="12"/>
  <c r="I22" i="12"/>
  <c r="L22" i="12" s="1"/>
  <c r="M22" i="12" l="1"/>
  <c r="I1" i="35" l="1"/>
  <c r="K329" i="12"/>
  <c r="K327" i="12"/>
  <c r="I327" i="12"/>
  <c r="L327" i="12" s="1"/>
  <c r="K325" i="12"/>
  <c r="I325" i="12"/>
  <c r="L325" i="12" s="1"/>
  <c r="K323" i="12"/>
  <c r="I323" i="12"/>
  <c r="L323" i="12" s="1"/>
  <c r="K319" i="12"/>
  <c r="I319" i="12"/>
  <c r="L319" i="12" s="1"/>
  <c r="K317" i="12"/>
  <c r="I317" i="12"/>
  <c r="L317" i="12" s="1"/>
  <c r="K311" i="12"/>
  <c r="I311" i="12"/>
  <c r="L311" i="12" s="1"/>
  <c r="K307" i="12"/>
  <c r="I307" i="12"/>
  <c r="L307" i="12" s="1"/>
  <c r="K303" i="12"/>
  <c r="I303" i="12"/>
  <c r="L303" i="12" s="1"/>
  <c r="K301" i="12"/>
  <c r="I301" i="12"/>
  <c r="L301" i="12" s="1"/>
  <c r="K299" i="12"/>
  <c r="I299" i="12"/>
  <c r="L299" i="12" s="1"/>
  <c r="K297" i="12"/>
  <c r="I297" i="12"/>
  <c r="L297" i="12" s="1"/>
  <c r="K293" i="12"/>
  <c r="I293" i="12"/>
  <c r="L293" i="12" s="1"/>
  <c r="K289" i="12"/>
  <c r="I289" i="12"/>
  <c r="L289" i="12" s="1"/>
  <c r="K287" i="12"/>
  <c r="I287" i="12"/>
  <c r="L287" i="12" s="1"/>
  <c r="K283" i="12"/>
  <c r="I283" i="12"/>
  <c r="L283" i="12" s="1"/>
  <c r="K279" i="12"/>
  <c r="I279" i="12"/>
  <c r="L279" i="12" s="1"/>
  <c r="K275" i="12"/>
  <c r="I275" i="12"/>
  <c r="L275" i="12" s="1"/>
  <c r="K265" i="12"/>
  <c r="I265" i="12"/>
  <c r="L265" i="12" s="1"/>
  <c r="K263" i="12"/>
  <c r="I263" i="12"/>
  <c r="L263" i="12" s="1"/>
  <c r="K259" i="12"/>
  <c r="I259" i="12"/>
  <c r="L259" i="12" s="1"/>
  <c r="K257" i="12"/>
  <c r="I257" i="12"/>
  <c r="L257" i="12" s="1"/>
  <c r="K253" i="12"/>
  <c r="I253" i="12"/>
  <c r="L253" i="12" s="1"/>
  <c r="K251" i="12"/>
  <c r="I251" i="12"/>
  <c r="L251" i="12" s="1"/>
  <c r="K249" i="12"/>
  <c r="I249" i="12"/>
  <c r="L249" i="12" s="1"/>
  <c r="I243" i="12"/>
  <c r="L243" i="12" s="1"/>
  <c r="K243" i="12"/>
  <c r="K241" i="12"/>
  <c r="I241" i="12"/>
  <c r="L241" i="12" s="1"/>
  <c r="K239" i="12"/>
  <c r="I239" i="12"/>
  <c r="L239" i="12" s="1"/>
  <c r="K231" i="12"/>
  <c r="I231" i="12"/>
  <c r="L231" i="12" s="1"/>
  <c r="K229" i="12"/>
  <c r="I229" i="12"/>
  <c r="L229" i="12" s="1"/>
  <c r="K223" i="12"/>
  <c r="I223" i="12"/>
  <c r="L223" i="12" s="1"/>
  <c r="K217" i="12"/>
  <c r="I217" i="12"/>
  <c r="L217" i="12" s="1"/>
  <c r="K215" i="12"/>
  <c r="I215" i="12"/>
  <c r="L215" i="12" s="1"/>
  <c r="K213" i="12"/>
  <c r="I213" i="12"/>
  <c r="L213" i="12" s="1"/>
  <c r="K211" i="12"/>
  <c r="I211" i="12"/>
  <c r="L211" i="12" s="1"/>
  <c r="K209" i="12"/>
  <c r="I209" i="12"/>
  <c r="L209" i="12" s="1"/>
  <c r="K201" i="12"/>
  <c r="I201" i="12"/>
  <c r="L201" i="12" s="1"/>
  <c r="K197" i="12"/>
  <c r="I197" i="12"/>
  <c r="L197" i="12" s="1"/>
  <c r="K195" i="12"/>
  <c r="I195" i="12"/>
  <c r="L195" i="12" s="1"/>
  <c r="K193" i="12"/>
  <c r="I193" i="12"/>
  <c r="L193" i="12" s="1"/>
  <c r="K189" i="12"/>
  <c r="I189" i="12"/>
  <c r="L189" i="12" s="1"/>
  <c r="K183" i="12"/>
  <c r="I183" i="12"/>
  <c r="L183" i="12" s="1"/>
  <c r="K181" i="12"/>
  <c r="I181" i="12"/>
  <c r="L181" i="12" s="1"/>
  <c r="K179" i="12"/>
  <c r="I179" i="12"/>
  <c r="L179" i="12" s="1"/>
  <c r="K175" i="12"/>
  <c r="I175" i="12"/>
  <c r="L175" i="12" s="1"/>
  <c r="K173" i="12"/>
  <c r="I173" i="12"/>
  <c r="L173" i="12" s="1"/>
  <c r="K171" i="12"/>
  <c r="I171" i="12"/>
  <c r="L171" i="12" s="1"/>
  <c r="I100" i="12"/>
  <c r="I56" i="12"/>
  <c r="M275" i="12" l="1"/>
  <c r="M297" i="12"/>
  <c r="M211" i="12"/>
  <c r="M303" i="12"/>
  <c r="M325" i="12"/>
  <c r="M317" i="12"/>
  <c r="M301" i="12"/>
  <c r="M287" i="12"/>
  <c r="M217" i="12"/>
  <c r="M283" i="12"/>
  <c r="M263" i="12"/>
  <c r="M299" i="12"/>
  <c r="M213" i="12"/>
  <c r="M251" i="12"/>
  <c r="M259" i="12"/>
  <c r="M311" i="12"/>
  <c r="M197" i="12"/>
  <c r="M181" i="12"/>
  <c r="M183" i="12"/>
  <c r="M293" i="12"/>
  <c r="M323" i="12"/>
  <c r="M223" i="12"/>
  <c r="M253" i="12"/>
  <c r="M201" i="12"/>
  <c r="M319" i="12"/>
  <c r="M327" i="12"/>
  <c r="M289" i="12"/>
  <c r="M279" i="12"/>
  <c r="M307" i="12"/>
  <c r="M257" i="12"/>
  <c r="M249" i="12"/>
  <c r="M265" i="12"/>
  <c r="M241" i="12"/>
  <c r="M243" i="12"/>
  <c r="M229" i="12"/>
  <c r="M231" i="12"/>
  <c r="M239" i="12"/>
  <c r="M195" i="12"/>
  <c r="M215" i="12"/>
  <c r="M209" i="12"/>
  <c r="M175" i="12"/>
  <c r="M179" i="12"/>
  <c r="M171" i="12"/>
  <c r="M189" i="12"/>
  <c r="M173" i="12"/>
  <c r="M193" i="12"/>
  <c r="M26" i="35" l="1"/>
  <c r="M28" i="35"/>
  <c r="M30" i="35"/>
  <c r="M34" i="35"/>
  <c r="M35" i="35"/>
  <c r="M38" i="35"/>
  <c r="M41" i="35"/>
  <c r="M42" i="35"/>
  <c r="M25" i="35"/>
  <c r="K12" i="3" l="1"/>
  <c r="I8" i="3" l="1"/>
  <c r="J8" i="3" s="1"/>
  <c r="C57" i="35" l="1"/>
  <c r="F57" i="35"/>
  <c r="G22" i="12" l="1"/>
  <c r="G18" i="12" l="1"/>
  <c r="G32" i="12"/>
  <c r="G64" i="12"/>
  <c r="J27" i="35"/>
  <c r="C55" i="35"/>
  <c r="F44" i="35" l="1"/>
  <c r="M27" i="35"/>
  <c r="F33" i="35"/>
  <c r="G33" i="35" s="1"/>
  <c r="K121" i="12"/>
  <c r="I121" i="12"/>
  <c r="L121" i="12" s="1"/>
  <c r="K90" i="12"/>
  <c r="I90" i="12"/>
  <c r="L90" i="12" s="1"/>
  <c r="G82" i="12"/>
  <c r="K82" i="12"/>
  <c r="I82" i="12"/>
  <c r="L82" i="12" s="1"/>
  <c r="K80" i="12"/>
  <c r="I80" i="12"/>
  <c r="L80" i="12" s="1"/>
  <c r="K78" i="12"/>
  <c r="I78" i="12"/>
  <c r="L78" i="12" s="1"/>
  <c r="G327" i="12"/>
  <c r="G325" i="12"/>
  <c r="G323" i="12"/>
  <c r="G319" i="12"/>
  <c r="G317" i="12"/>
  <c r="G311" i="12"/>
  <c r="G307" i="12"/>
  <c r="G301" i="12"/>
  <c r="G299" i="12"/>
  <c r="G293" i="12"/>
  <c r="G289" i="12"/>
  <c r="G287" i="12"/>
  <c r="G283" i="12"/>
  <c r="M31" i="35" l="1"/>
  <c r="M80" i="12"/>
  <c r="M90" i="12"/>
  <c r="M121" i="12"/>
  <c r="M82" i="12"/>
  <c r="M78" i="12"/>
  <c r="G275" i="12" l="1"/>
  <c r="G265" i="12"/>
  <c r="G259" i="12"/>
  <c r="G257" i="12"/>
  <c r="G253" i="12"/>
  <c r="G251" i="12"/>
  <c r="G243" i="12"/>
  <c r="G241" i="12"/>
  <c r="G239" i="12"/>
  <c r="G231" i="12"/>
  <c r="G229" i="12"/>
  <c r="G223" i="12"/>
  <c r="G217" i="12"/>
  <c r="G213" i="12"/>
  <c r="G201" i="12"/>
  <c r="G193" i="12"/>
  <c r="G189" i="12"/>
  <c r="G183" i="12"/>
  <c r="G181" i="12"/>
  <c r="G179" i="12"/>
  <c r="G175" i="12"/>
  <c r="G171" i="12"/>
  <c r="K163" i="12"/>
  <c r="I163" i="12"/>
  <c r="L163" i="12" s="1"/>
  <c r="G163" i="12"/>
  <c r="I161" i="12"/>
  <c r="L161" i="12" s="1"/>
  <c r="K161" i="12"/>
  <c r="G161" i="12"/>
  <c r="M163" i="12" l="1"/>
  <c r="M161" i="12"/>
  <c r="K153" i="12" l="1"/>
  <c r="I153" i="12"/>
  <c r="L153" i="12" s="1"/>
  <c r="K151" i="12"/>
  <c r="I151" i="12"/>
  <c r="L151" i="12" s="1"/>
  <c r="G153" i="12"/>
  <c r="G151" i="12"/>
  <c r="K141" i="12"/>
  <c r="I141" i="12"/>
  <c r="L141" i="12" s="1"/>
  <c r="K139" i="12"/>
  <c r="I139" i="12"/>
  <c r="L139" i="12" s="1"/>
  <c r="K135" i="12"/>
  <c r="I135" i="12"/>
  <c r="L135" i="12" s="1"/>
  <c r="G141" i="12"/>
  <c r="G139" i="12"/>
  <c r="G135" i="12"/>
  <c r="G133" i="12"/>
  <c r="K133" i="12"/>
  <c r="I133" i="12"/>
  <c r="L133" i="12" s="1"/>
  <c r="K131" i="12"/>
  <c r="I131" i="12"/>
  <c r="L131" i="12" s="1"/>
  <c r="K129" i="12"/>
  <c r="I129" i="12"/>
  <c r="L129" i="12" s="1"/>
  <c r="K127" i="12"/>
  <c r="I127" i="12"/>
  <c r="L127" i="12" s="1"/>
  <c r="K125" i="12"/>
  <c r="I125" i="12"/>
  <c r="L125" i="12" s="1"/>
  <c r="G125" i="12"/>
  <c r="K123" i="12"/>
  <c r="I123" i="12"/>
  <c r="L123" i="12" s="1"/>
  <c r="G121" i="12"/>
  <c r="K119" i="12"/>
  <c r="I119" i="12"/>
  <c r="L119" i="12" s="1"/>
  <c r="G119" i="12"/>
  <c r="G111" i="12"/>
  <c r="M111" i="12"/>
  <c r="L111" i="12"/>
  <c r="K111" i="12"/>
  <c r="I111" i="12"/>
  <c r="M109" i="12"/>
  <c r="L109" i="12"/>
  <c r="K109" i="12"/>
  <c r="I109" i="12"/>
  <c r="G109" i="12"/>
  <c r="K64" i="12"/>
  <c r="I64" i="12"/>
  <c r="L64" i="12" s="1"/>
  <c r="G54" i="12"/>
  <c r="K54" i="12"/>
  <c r="I54" i="12"/>
  <c r="L54" i="12" s="1"/>
  <c r="L56" i="12"/>
  <c r="K56" i="12"/>
  <c r="G38" i="12"/>
  <c r="K38" i="12"/>
  <c r="I38" i="12"/>
  <c r="L38" i="12" s="1"/>
  <c r="K32" i="12"/>
  <c r="I32" i="12"/>
  <c r="L32" i="12" s="1"/>
  <c r="M139" i="12" l="1"/>
  <c r="M119" i="12"/>
  <c r="M133" i="12"/>
  <c r="M56" i="12"/>
  <c r="M38" i="12"/>
  <c r="M123" i="12"/>
  <c r="M141" i="12"/>
  <c r="M153" i="12"/>
  <c r="M151" i="12"/>
  <c r="M135" i="12"/>
  <c r="M131" i="12"/>
  <c r="M129" i="12"/>
  <c r="M127" i="12"/>
  <c r="M125" i="12"/>
  <c r="M64" i="12"/>
  <c r="M54" i="12"/>
  <c r="M32" i="12"/>
  <c r="G131" i="12"/>
  <c r="G129" i="12"/>
  <c r="G127" i="12"/>
  <c r="G123" i="12"/>
  <c r="G80" i="12"/>
  <c r="G78" i="12"/>
  <c r="G90" i="12"/>
  <c r="G102" i="12"/>
  <c r="K102" i="12"/>
  <c r="I102" i="12"/>
  <c r="L102" i="12" s="1"/>
  <c r="G303" i="12"/>
  <c r="G173" i="12"/>
  <c r="K104" i="12"/>
  <c r="I104" i="12"/>
  <c r="G104" i="12"/>
  <c r="M102" i="12" l="1"/>
  <c r="L104" i="12"/>
  <c r="M104" i="12"/>
  <c r="G8" i="12" l="1"/>
  <c r="J9" i="3" l="1"/>
  <c r="J7" i="3" l="1"/>
  <c r="J71" i="3" l="1"/>
  <c r="M72" i="3" l="1"/>
  <c r="K16" i="12" l="1"/>
  <c r="I16" i="12"/>
  <c r="L16" i="12" s="1"/>
  <c r="M16" i="12" l="1"/>
  <c r="K5" i="13" l="1"/>
  <c r="I5" i="13"/>
  <c r="L5" i="13" s="1"/>
  <c r="I74" i="12"/>
  <c r="L74" i="12" s="1"/>
  <c r="K74" i="12"/>
  <c r="K46" i="12"/>
  <c r="I46" i="12"/>
  <c r="L46" i="12" s="1"/>
  <c r="K10" i="12"/>
  <c r="K24" i="12"/>
  <c r="K26" i="12"/>
  <c r="K34" i="12"/>
  <c r="K40" i="12"/>
  <c r="K44" i="12"/>
  <c r="K50" i="12"/>
  <c r="K60" i="12"/>
  <c r="K72" i="12"/>
  <c r="K88" i="12"/>
  <c r="K96" i="12"/>
  <c r="K98" i="12"/>
  <c r="K100" i="12"/>
  <c r="K145" i="12"/>
  <c r="K147" i="12"/>
  <c r="K159" i="12"/>
  <c r="K169" i="12"/>
  <c r="K8" i="12"/>
  <c r="I10" i="12"/>
  <c r="L10" i="12" s="1"/>
  <c r="I24" i="12"/>
  <c r="L24" i="12" s="1"/>
  <c r="I26" i="12"/>
  <c r="L26" i="12" s="1"/>
  <c r="I34" i="12"/>
  <c r="L34" i="12" s="1"/>
  <c r="I40" i="12"/>
  <c r="L40" i="12" s="1"/>
  <c r="I44" i="12"/>
  <c r="L44" i="12" s="1"/>
  <c r="I50" i="12"/>
  <c r="L50" i="12" s="1"/>
  <c r="I60" i="12"/>
  <c r="L60" i="12" s="1"/>
  <c r="I72" i="12"/>
  <c r="L72" i="12" s="1"/>
  <c r="I88" i="12"/>
  <c r="L88" i="12" s="1"/>
  <c r="I96" i="12"/>
  <c r="L96" i="12" s="1"/>
  <c r="I98" i="12"/>
  <c r="L98" i="12" s="1"/>
  <c r="L100" i="12"/>
  <c r="I145" i="12"/>
  <c r="L145" i="12" s="1"/>
  <c r="I147" i="12"/>
  <c r="L147" i="12" s="1"/>
  <c r="I159" i="12"/>
  <c r="L159" i="12" s="1"/>
  <c r="I169" i="12"/>
  <c r="L169" i="12" s="1"/>
  <c r="I8" i="12"/>
  <c r="L8" i="12" s="1"/>
  <c r="L329" i="12" l="1"/>
  <c r="M44" i="12"/>
  <c r="M46" i="12"/>
  <c r="G5" i="13" l="1"/>
  <c r="L115" i="13" s="1"/>
  <c r="G297" i="12"/>
  <c r="G279" i="12"/>
  <c r="G263" i="12"/>
  <c r="G249" i="12"/>
  <c r="G215" i="12"/>
  <c r="G211" i="12"/>
  <c r="G209" i="12"/>
  <c r="G197" i="12"/>
  <c r="G195" i="12"/>
  <c r="G169" i="12"/>
  <c r="G159" i="12"/>
  <c r="G147" i="12"/>
  <c r="G145" i="12"/>
  <c r="G100" i="12"/>
  <c r="G98" i="12"/>
  <c r="G96" i="12"/>
  <c r="G88" i="12"/>
  <c r="G74" i="12"/>
  <c r="G72" i="12"/>
  <c r="G60" i="12"/>
  <c r="G56" i="12"/>
  <c r="G50" i="12"/>
  <c r="G46" i="12"/>
  <c r="G40" i="12"/>
  <c r="G34" i="12"/>
  <c r="G26" i="12"/>
  <c r="G24" i="12"/>
  <c r="G16" i="12"/>
  <c r="G10" i="12"/>
  <c r="G91" i="15" l="1"/>
  <c r="M88" i="12"/>
  <c r="M50" i="12"/>
  <c r="M24" i="12"/>
  <c r="M60" i="12"/>
  <c r="M159" i="12"/>
  <c r="M72" i="12"/>
  <c r="M100" i="12"/>
  <c r="M145" i="12"/>
  <c r="J72" i="3"/>
  <c r="J73" i="3" s="1"/>
  <c r="J36" i="35" s="1"/>
  <c r="M98" i="12"/>
  <c r="M5" i="13"/>
  <c r="M115" i="13" s="1"/>
  <c r="M10" i="12"/>
  <c r="M26" i="12"/>
  <c r="M74" i="12"/>
  <c r="M96" i="12"/>
  <c r="M147" i="12"/>
  <c r="M169" i="12"/>
  <c r="M40" i="12"/>
  <c r="K115" i="13"/>
  <c r="E8" i="16" l="1"/>
  <c r="M36" i="35"/>
  <c r="P325" i="12"/>
  <c r="M34" i="12"/>
  <c r="M8" i="12"/>
  <c r="M329" i="12" s="1"/>
  <c r="D23" i="16" l="1"/>
  <c r="J29" i="35" l="1"/>
  <c r="J32" i="35" s="1"/>
  <c r="M29" i="35" l="1"/>
  <c r="M32" i="35"/>
  <c r="J33" i="35" l="1"/>
  <c r="J37" i="35" s="1"/>
  <c r="J39" i="35" s="1"/>
  <c r="M33" i="35" l="1"/>
  <c r="F46" i="35"/>
  <c r="F47" i="35"/>
  <c r="M37" i="35" l="1"/>
  <c r="F45" i="35"/>
  <c r="F48" i="35" s="1"/>
  <c r="J40" i="35" l="1"/>
  <c r="M39" i="35"/>
  <c r="F49" i="35"/>
  <c r="J43" i="35" l="1"/>
  <c r="M45" i="35" s="1"/>
  <c r="M40" i="35"/>
  <c r="M43" i="35" l="1"/>
</calcChain>
</file>

<file path=xl/sharedStrings.xml><?xml version="1.0" encoding="utf-8"?>
<sst xmlns="http://schemas.openxmlformats.org/spreadsheetml/2006/main" count="1031" uniqueCount="716">
  <si>
    <t>INTERIM CERTIFICATE</t>
  </si>
  <si>
    <t>Main Contractor: -</t>
  </si>
  <si>
    <t>Services supplied to: -</t>
  </si>
  <si>
    <t>OR Tambo District Municipality</t>
  </si>
  <si>
    <t>Water Service Department</t>
  </si>
  <si>
    <t>Private Bag X 6043</t>
  </si>
  <si>
    <t>Mthatha</t>
  </si>
  <si>
    <t>Vat No.: 4520156896</t>
  </si>
  <si>
    <t>CONTRACT INFORMATION</t>
  </si>
  <si>
    <t>PROJECT NAME</t>
  </si>
  <si>
    <t>CONTRACT NO.</t>
  </si>
  <si>
    <t>ENGINEER</t>
  </si>
  <si>
    <t>REQUIRED INFORMATION FROM THE CONTRACTOR</t>
  </si>
  <si>
    <t>VAT REG. Nº</t>
  </si>
  <si>
    <t>CERTIFICATE Nº</t>
  </si>
  <si>
    <t>DATE</t>
  </si>
  <si>
    <t>ITEMS</t>
  </si>
  <si>
    <t>AMOUNT</t>
  </si>
  <si>
    <t>Sub Total</t>
  </si>
  <si>
    <t>Less Penalties</t>
  </si>
  <si>
    <t>Add VO</t>
  </si>
  <si>
    <t xml:space="preserve">Add 80% of Materials on site </t>
  </si>
  <si>
    <t xml:space="preserve">Less Previous Payments </t>
  </si>
  <si>
    <t>Amount Due</t>
  </si>
  <si>
    <t>Add VAT @ 15%</t>
  </si>
  <si>
    <t>Less Cession Amount (VAT Inclusive)</t>
  </si>
  <si>
    <t>Add interest</t>
  </si>
  <si>
    <t xml:space="preserve">TOTAL AMOUNT DUE </t>
  </si>
  <si>
    <t>Less 10% retention (Incl. VAT)</t>
  </si>
  <si>
    <t>Balance of Funds</t>
  </si>
  <si>
    <t>% of Expenditure to date</t>
  </si>
  <si>
    <t>% of Physical Progress to date</t>
  </si>
  <si>
    <t xml:space="preserve">I declare that the abovementioned payment is approved in accordance with the conditions of contract and that the work to the value of the amount has been completed.  </t>
  </si>
  <si>
    <t>CONTRACTOR</t>
  </si>
  <si>
    <t>Ziinzame Consulting Engineers (Pty) Ltd</t>
  </si>
  <si>
    <t>Date:</t>
  </si>
  <si>
    <t>Name:</t>
  </si>
  <si>
    <t>Signature:</t>
  </si>
  <si>
    <t xml:space="preserve">MATERIALS ON SITE </t>
  </si>
  <si>
    <t>ITEM NO IN</t>
  </si>
  <si>
    <t>DESCRIPTION</t>
  </si>
  <si>
    <t>UNIT</t>
  </si>
  <si>
    <t>QUANTITY</t>
  </si>
  <si>
    <t>RATE</t>
  </si>
  <si>
    <t>VALUE MATERIALS</t>
  </si>
  <si>
    <t>SCHEDULE</t>
  </si>
  <si>
    <t>ALLOWED</t>
  </si>
  <si>
    <t>ON SITE</t>
  </si>
  <si>
    <t xml:space="preserve">TOTAL VALUE OF MATERIALS ON SITE </t>
  </si>
  <si>
    <t>DEDUCT 20% OF TOTAL VALUE OF MATERIALS ON SITE</t>
  </si>
  <si>
    <t xml:space="preserve">AMOUNT PAYABLE FOR MATERIALS ON SITE </t>
  </si>
  <si>
    <t>OR TAMBO DISTRICT MUNICIPALITY</t>
  </si>
  <si>
    <t>ITEM REF</t>
  </si>
  <si>
    <t>PAYMENT</t>
  </si>
  <si>
    <t>BILLED QTY</t>
  </si>
  <si>
    <t>BILLED AMOUNT</t>
  </si>
  <si>
    <t>PREVIOUS QTY</t>
  </si>
  <si>
    <t>CURRENT QTY</t>
  </si>
  <si>
    <t>TOTAL QTY</t>
  </si>
  <si>
    <t>PREVIOUS AMOUNT</t>
  </si>
  <si>
    <t>CURRENT AMOUNT</t>
  </si>
  <si>
    <t>TOTAL AMOUNT</t>
  </si>
  <si>
    <t>1</t>
  </si>
  <si>
    <t>SABS 1200 A</t>
  </si>
  <si>
    <t>SABS 1200 A - GENERAL</t>
  </si>
  <si>
    <t>1.1</t>
  </si>
  <si>
    <t>8.3</t>
  </si>
  <si>
    <t>FIXED-CHARGE  AND VALUE RELATED ITEMS</t>
  </si>
  <si>
    <t>1.1.1</t>
  </si>
  <si>
    <t>8.3.1</t>
  </si>
  <si>
    <t>Contractual Requirements</t>
  </si>
  <si>
    <t>Sum</t>
  </si>
  <si>
    <t>8.3.2</t>
  </si>
  <si>
    <t>8.3.2.2</t>
  </si>
  <si>
    <t>Facilities for Contractor</t>
  </si>
  <si>
    <t>1.1.5</t>
  </si>
  <si>
    <t>a) Offices and storage sheds</t>
  </si>
  <si>
    <t>1.1.6</t>
  </si>
  <si>
    <t>b) Workshops</t>
  </si>
  <si>
    <t>1.1.7</t>
  </si>
  <si>
    <t>c) Laboratories</t>
  </si>
  <si>
    <t>1.1.8</t>
  </si>
  <si>
    <t>d) Living accommodation</t>
  </si>
  <si>
    <t>1.1.9</t>
  </si>
  <si>
    <t>e) Ablution and latrine facilities</t>
  </si>
  <si>
    <t>1.1.10</t>
  </si>
  <si>
    <t>f) Tools and equipment</t>
  </si>
  <si>
    <t>1.1.11</t>
  </si>
  <si>
    <t>g) Water supplies, electric power and communications</t>
  </si>
  <si>
    <t>1.1.12</t>
  </si>
  <si>
    <t>h) Dealing with water (see 5.5)</t>
  </si>
  <si>
    <t>1.1.13</t>
  </si>
  <si>
    <t>i) Access (see 5.8)</t>
  </si>
  <si>
    <t>1.1.14</t>
  </si>
  <si>
    <t>j) Plant</t>
  </si>
  <si>
    <t>8.3.3</t>
  </si>
  <si>
    <t>1.1.16</t>
  </si>
  <si>
    <t>8.3.4</t>
  </si>
  <si>
    <t>Removal of Site Establishment</t>
  </si>
  <si>
    <t>PSA 8.4.6</t>
  </si>
  <si>
    <t>Compliance with the OHS Act (1993, as amended), the Construction Regulations (2014) and the Particular Safety Specification:</t>
  </si>
  <si>
    <t>1.1.18</t>
  </si>
  <si>
    <t>PSHSS 6.1.2; CR 5(1)(l)</t>
  </si>
  <si>
    <t>i) Preparation of the Contractor's site specific Health and Safety Plan</t>
  </si>
  <si>
    <t>1.1.19</t>
  </si>
  <si>
    <t>CR 7(1)(b)</t>
  </si>
  <si>
    <t>ii) Principal Contractor's initial obligations in respect of the Occupational Health and Safety Act and Construction Regulations</t>
  </si>
  <si>
    <t>GSR 2; PSHSS 7.7</t>
  </si>
  <si>
    <t>iii) Provision of SABS Personal Protective Equipment</t>
  </si>
  <si>
    <t>1.1.20</t>
  </si>
  <si>
    <t>(a) Hard Hats</t>
  </si>
  <si>
    <t>No</t>
  </si>
  <si>
    <t>1.1.21</t>
  </si>
  <si>
    <t>(b) Reflective vests</t>
  </si>
  <si>
    <t>1.1.22</t>
  </si>
  <si>
    <t>(c) Protective foot wear</t>
  </si>
  <si>
    <t>1.1.24</t>
  </si>
  <si>
    <t>(e) Dust masks FFP2</t>
  </si>
  <si>
    <t>1.1.25</t>
  </si>
  <si>
    <t>(g) Gloves</t>
  </si>
  <si>
    <t>1.1.26</t>
  </si>
  <si>
    <t>(h) Goggles</t>
  </si>
  <si>
    <t xml:space="preserve">CR 7(1)(g); </t>
  </si>
  <si>
    <t>iv) Cost of medical certificates and medical surveillance</t>
  </si>
  <si>
    <t>1.1.27</t>
  </si>
  <si>
    <t>PSHSS 7.2</t>
  </si>
  <si>
    <t>(a) Initial (baseline) medical examinations</t>
  </si>
  <si>
    <t>1.1.28</t>
  </si>
  <si>
    <t>(b) Exit medical examinations</t>
  </si>
  <si>
    <t>PSHSS 7.14</t>
  </si>
  <si>
    <t>v) Fall Protection</t>
  </si>
  <si>
    <t>1.1.29</t>
  </si>
  <si>
    <t>a) Lifeline &amp; anchorage</t>
  </si>
  <si>
    <t>1.1.30</t>
  </si>
  <si>
    <t>b) Safety Harnesses</t>
  </si>
  <si>
    <t>1.1.31</t>
  </si>
  <si>
    <t xml:space="preserve">c) Rescue Kit </t>
  </si>
  <si>
    <t>vi) Occupational Hygiene Survey</t>
  </si>
  <si>
    <t>1.1.32</t>
  </si>
  <si>
    <t>NIHL 6; PSHSS 7.3</t>
  </si>
  <si>
    <t>(a) Establishment of noise zones (plant)</t>
  </si>
  <si>
    <t>1.1.33</t>
  </si>
  <si>
    <t>(b) Compliance with Amendment of the Occupational Exposure Control Limit for Silica in Table 1 of the Hazardous Chemical Substances including air sampling and analysis</t>
  </si>
  <si>
    <t>1.1.34</t>
  </si>
  <si>
    <t>PSA 8.4.7</t>
  </si>
  <si>
    <t xml:space="preserve">Compliance with EMP and EMPr </t>
  </si>
  <si>
    <t>1.2</t>
  </si>
  <si>
    <t>8.4</t>
  </si>
  <si>
    <t>TIME-RELATED ITEMS</t>
  </si>
  <si>
    <t>1.2.1</t>
  </si>
  <si>
    <t>8.4.1</t>
  </si>
  <si>
    <t>8.4.2</t>
  </si>
  <si>
    <t>8.4.3</t>
  </si>
  <si>
    <t>1.2.18</t>
  </si>
  <si>
    <t>CR 5(1)(g)</t>
  </si>
  <si>
    <t>month</t>
  </si>
  <si>
    <t>1.2.35</t>
  </si>
  <si>
    <t>CR 7(1)(c)(e)</t>
  </si>
  <si>
    <t>viii) Submission of a Health and Safety File</t>
  </si>
  <si>
    <t>1.2.36</t>
  </si>
  <si>
    <t>PSA 8.8.7</t>
  </si>
  <si>
    <t>Contractor to provide "Construction Record" Information</t>
  </si>
  <si>
    <t xml:space="preserve"> Total Carried Forward To Summary</t>
  </si>
  <si>
    <t xml:space="preserve"> </t>
  </si>
  <si>
    <t>8.2.1</t>
  </si>
  <si>
    <t>m</t>
  </si>
  <si>
    <t>8.2.2</t>
  </si>
  <si>
    <t>No.</t>
  </si>
  <si>
    <t>8.2.3</t>
  </si>
  <si>
    <t>8.2.4</t>
  </si>
  <si>
    <t>2.8</t>
  </si>
  <si>
    <t>TOTAL CARRIED TO SUMMARY</t>
  </si>
  <si>
    <t>m³</t>
  </si>
  <si>
    <t>8.3.10</t>
  </si>
  <si>
    <t>m²</t>
  </si>
  <si>
    <t>8.3.2(b)</t>
  </si>
  <si>
    <t>8.3.3.1</t>
  </si>
  <si>
    <t>b) Services that adjoin a trench</t>
  </si>
  <si>
    <t>8.3.6</t>
  </si>
  <si>
    <t>Finishing</t>
  </si>
  <si>
    <t>8.2.5</t>
  </si>
  <si>
    <t>7</t>
  </si>
  <si>
    <t>a) Selected granular material</t>
  </si>
  <si>
    <t>7.2</t>
  </si>
  <si>
    <t>b) Selected fill material</t>
  </si>
  <si>
    <t>8.2.2.3</t>
  </si>
  <si>
    <t>From commercial sources (Provisional)</t>
  </si>
  <si>
    <t>7.3</t>
  </si>
  <si>
    <t>7.4</t>
  </si>
  <si>
    <t>7.5</t>
  </si>
  <si>
    <t>7.6</t>
  </si>
  <si>
    <t>7.7</t>
  </si>
  <si>
    <t>8</t>
  </si>
  <si>
    <t>8.1</t>
  </si>
  <si>
    <t>8.3.1.2</t>
  </si>
  <si>
    <t>Bulk Excavation</t>
  </si>
  <si>
    <t>8.3.2(a)
PSD 8.3.2</t>
  </si>
  <si>
    <t>Excavate in all materials to bulk excavation line (that is about 100mm above the Final Excavation Level), stockpile and maintain for backfill and dispose of remainder to approved spoil site (including shaping to be free-draining and with embankment slopes shallower than 1:3 and compacting)</t>
  </si>
  <si>
    <t>8.3.4(a)</t>
  </si>
  <si>
    <t xml:space="preserve">8.3.4(a)
</t>
  </si>
  <si>
    <t>Rate Only</t>
  </si>
  <si>
    <t>SANS
1200DA</t>
  </si>
  <si>
    <t xml:space="preserve">8.3.2(a)
</t>
  </si>
  <si>
    <t>8.3.3(b)</t>
  </si>
  <si>
    <t xml:space="preserve">
</t>
  </si>
  <si>
    <t>FORMWORK</t>
  </si>
  <si>
    <t>REINFORCEMENT</t>
  </si>
  <si>
    <t>Mild steel bars</t>
  </si>
  <si>
    <t>8.4
PSG 8.1.3</t>
  </si>
  <si>
    <t>UNFORMED SURFACE FINISHES</t>
  </si>
  <si>
    <t>JOINTS</t>
  </si>
  <si>
    <t>RESERVOIR PIPEWORK</t>
  </si>
  <si>
    <t>500 KL RESERVOIR</t>
  </si>
  <si>
    <t>SUBCONTRACTOR'S SCOPE</t>
  </si>
  <si>
    <t>C3.3.2.1</t>
  </si>
  <si>
    <t>Scope of mandatory subcontract works</t>
  </si>
  <si>
    <t>SUMMARY OF SECTIONS</t>
  </si>
  <si>
    <t>SECTION</t>
  </si>
  <si>
    <t>BILLED AMOUNT (RAND)</t>
  </si>
  <si>
    <t>PRELIMINARY AND GENERAL</t>
  </si>
  <si>
    <t>SITE CLEARANCE</t>
  </si>
  <si>
    <t>MEDIUM-PRESSURE PIPELINES</t>
  </si>
  <si>
    <t>NETT TOTAL TENDER   (VAT EXCLUDED)</t>
  </si>
  <si>
    <t>IPC#3</t>
  </si>
  <si>
    <t xml:space="preserve">Ziinzame Consulting Engineers (Pty) Ltd </t>
  </si>
  <si>
    <t>MIS 316 080 D</t>
  </si>
  <si>
    <t>Mnceba A/A</t>
  </si>
  <si>
    <t>Clear and grub at structure as directed by the Enginner</t>
  </si>
  <si>
    <t>Remove topsoil to nominal depth of 200 mm prior to carrying out bulk excavation below reservoir, stockpile and maintain for further use</t>
  </si>
  <si>
    <t>Earthwork</t>
  </si>
  <si>
    <t xml:space="preserve">SANS 1200DB PSD
</t>
  </si>
  <si>
    <t>Excavate to reduce levels to form terrace for new reservoir, stockpile for later use and maintain for backfill and dispose of the remainder to an approved spoil site (including shaping to be free- draining and with embankment slopes shallower than 1:3 and compacting)</t>
  </si>
  <si>
    <t>Extra over for :</t>
  </si>
  <si>
    <t>Intermediate material</t>
  </si>
  <si>
    <t>Boulder material class A</t>
  </si>
  <si>
    <t>Restricted excavations:</t>
  </si>
  <si>
    <t/>
  </si>
  <si>
    <t>7.1.1</t>
  </si>
  <si>
    <t>7.1.2</t>
  </si>
  <si>
    <t>7.2.1</t>
  </si>
  <si>
    <t>Excavate in all materials, and stockpile for later use and maintain for backfill and dispose of the remainder to an approved spoil site (including shaping to be free-draining and with embankment slopes shallower than 1:3 and compacting)</t>
  </si>
  <si>
    <t>Extra over for:</t>
  </si>
  <si>
    <t>7.2.3</t>
  </si>
  <si>
    <t>Intermediate materials</t>
  </si>
  <si>
    <t>7.2.4</t>
  </si>
  <si>
    <t>Hard rock excavation</t>
  </si>
  <si>
    <t>7.2.5</t>
  </si>
  <si>
    <t>Under floor slab for outlet pipe, scour pipe work and under floor drains</t>
  </si>
  <si>
    <t>Chambers</t>
  </si>
  <si>
    <t>Backfill:</t>
  </si>
  <si>
    <t>around structures with material from excavation</t>
  </si>
  <si>
    <t>Imported Geo-fill below floor slab as directed.</t>
  </si>
  <si>
    <t>Topsoil obtained from prescribed stockpile on site in grassed areas 100 mm thick</t>
  </si>
  <si>
    <t>Grassing</t>
  </si>
  <si>
    <t>Grassing with sods including watering, maintaining etc for the duration of the contract</t>
  </si>
  <si>
    <t>SABS 1200 GA &amp;    PSG     PSG 7.2.6</t>
  </si>
  <si>
    <t>UNREINFORCED CONCRETE</t>
  </si>
  <si>
    <t>15 Mpa / 26mm Concrete</t>
  </si>
  <si>
    <t>7.3.1</t>
  </si>
  <si>
    <t>No fines layer minimum 125 mm thick</t>
  </si>
  <si>
    <t>7.3.2</t>
  </si>
  <si>
    <t>Blinding layer minimum 75 mm thick</t>
  </si>
  <si>
    <t>20 Mpa / 19mm Concrete</t>
  </si>
  <si>
    <t>7.3.3</t>
  </si>
  <si>
    <t>Mass concrete in encasing scour and outlet pipes</t>
  </si>
  <si>
    <t>7.3.4</t>
  </si>
  <si>
    <t>Mass concrete in brickwork to support pipes</t>
  </si>
  <si>
    <t>7.3.5</t>
  </si>
  <si>
    <t>Mass concrete to support pipes in chambers</t>
  </si>
  <si>
    <t>REINFORCED CONCRETE</t>
  </si>
  <si>
    <t>30 Mpa / 19mm Concrete In Chambers</t>
  </si>
  <si>
    <t>7.3.6</t>
  </si>
  <si>
    <t>Floor Slab</t>
  </si>
  <si>
    <t>Roof slab including manhole opening ( 600 x 600 ) and casting of manhole framework in concrete</t>
  </si>
  <si>
    <t>35 Mpa / 19mm Concrete</t>
  </si>
  <si>
    <t>Reservoir</t>
  </si>
  <si>
    <t>Reservoir base including kickers</t>
  </si>
  <si>
    <t>Floor slab and column base including kickers</t>
  </si>
  <si>
    <t>In column including column head</t>
  </si>
  <si>
    <t>Walls</t>
  </si>
  <si>
    <t>Roof slab including manhole opening ( 600 x 600 ), casting of manhole framework in concrete and the ring beam</t>
  </si>
  <si>
    <t>BRICKWORK</t>
  </si>
  <si>
    <t>In Class II motar including brickforce every 4th course</t>
  </si>
  <si>
    <t>Construct outlet / scour chamber as per drawings to 1.785m high</t>
  </si>
  <si>
    <t>Construct flow meter chamber as per drawings to 1.785m high</t>
  </si>
  <si>
    <t>Smooth Vertical to plane</t>
  </si>
  <si>
    <t>Class F2 To:</t>
  </si>
  <si>
    <t>Vertical wall surfaces of reservoir</t>
  </si>
  <si>
    <t>Internal walls of manhole opening in roof slab ( 600 x 600 )</t>
  </si>
  <si>
    <t>Internal wall base kicker not exceeding 200 mm</t>
  </si>
  <si>
    <t>External wall base kicker not exceeding 200 mm</t>
  </si>
  <si>
    <t>Vertical sides of column bases not exceeding 250mm</t>
  </si>
  <si>
    <t>Sides of chamber roof slab not exceeding 100 mm high</t>
  </si>
  <si>
    <t xml:space="preserve">45 degrees inclined surface at ring beam on internal  side on roof slab not exceeding 200 mm high </t>
  </si>
  <si>
    <t>20 x 20 mm chamfer to top of Ring beams</t>
  </si>
  <si>
    <t>Rough vertical narrow width</t>
  </si>
  <si>
    <t>External wall base not exceeding 250 mm</t>
  </si>
  <si>
    <t>Internal wall base not exceeding 250 mm</t>
  </si>
  <si>
    <t>Column:</t>
  </si>
  <si>
    <t>Circular column not exceeding 350 mm diameter</t>
  </si>
  <si>
    <t>Column head ( conical - 1200 mm to 350 mm dia. )</t>
  </si>
  <si>
    <t>Horizontal Soffits: Smooth to degree of accuracy II</t>
  </si>
  <si>
    <t>Soffit for roof slab of reservoir ( Propped at 4.3 m )</t>
  </si>
  <si>
    <t>Soffit for roof slab of chamber ( Propped at 1.785 m )</t>
  </si>
  <si>
    <t>FORMWORK SUNDRIES</t>
  </si>
  <si>
    <t>Box out holes or form voids in:</t>
  </si>
  <si>
    <t>250 mm thick floor slab for 100 mm diameter outlet line to reticulation ( 250 mm x 250 mm opening )</t>
  </si>
  <si>
    <t>200 mm thick walls for 80 mm diameter inlet pipe ( 250 mm x 250 mm opening )</t>
  </si>
  <si>
    <t>200 mm thick walls for 50 mm diameter overflow ( 250 mm x 250 mm opening )</t>
  </si>
  <si>
    <t>Wood floated finish (to degree of accuracy II)</t>
  </si>
  <si>
    <t>Reservoir roof slab including top of ring beam and top of manhole walls</t>
  </si>
  <si>
    <t>Chamber roof slab</t>
  </si>
  <si>
    <t>Chamber floor slab</t>
  </si>
  <si>
    <t>Pipe supports</t>
  </si>
  <si>
    <t>Steel float finish</t>
  </si>
  <si>
    <t>Reservoir floor slab</t>
  </si>
  <si>
    <t>Top of column base</t>
  </si>
  <si>
    <t>Top of reservoir walls for R1 joints</t>
  </si>
  <si>
    <t>(a) 8 mm</t>
  </si>
  <si>
    <t>ton</t>
  </si>
  <si>
    <t>High - tensile steel bars</t>
  </si>
  <si>
    <t>(a) 10 mm</t>
  </si>
  <si>
    <t>(b) 12 mm</t>
  </si>
  <si>
    <t>(c) 16 mm</t>
  </si>
  <si>
    <t>Weld Mesh</t>
  </si>
  <si>
    <t>High tensile welded mesh Ref 517 for chamber floor and roof slab</t>
  </si>
  <si>
    <t>SABS  1200L PSG 5.5.16</t>
  </si>
  <si>
    <t>Inlet Pipework</t>
  </si>
  <si>
    <t>Supply, handle, lay and install galvanised and stainless steel pipes in reservoir and precast chamber</t>
  </si>
  <si>
    <t>Outlet Pipework To Reticulation</t>
  </si>
  <si>
    <t>Scour Pipework</t>
  </si>
  <si>
    <t>Overflow Pipework</t>
  </si>
  <si>
    <t>ROOF DRAINAGE</t>
  </si>
  <si>
    <t>75 mm x 3800 F / F Class 4 uPVC pipe</t>
  </si>
  <si>
    <t>Extra over items for 5.5.1 and 5.5.2</t>
  </si>
  <si>
    <t>75 mm shoe</t>
  </si>
  <si>
    <t>SUNDRIES</t>
  </si>
  <si>
    <t>8.5       PSG 3.11.2 PSG 5.5.7 PSG 8.5</t>
  </si>
  <si>
    <t>Construction joint in reservoir wall as detailed</t>
  </si>
  <si>
    <t>Reference Type W1&amp; W2</t>
  </si>
  <si>
    <t>Reference Type F1</t>
  </si>
  <si>
    <t>PSG 8.18</t>
  </si>
  <si>
    <t>Construction joint between top of wall and roof slab of reservoir as detailed</t>
  </si>
  <si>
    <t>Reference Type R1</t>
  </si>
  <si>
    <t>PSG 7.2.5 PSG 8.15</t>
  </si>
  <si>
    <t>TESTING</t>
  </si>
  <si>
    <t>Testing of reservoir for Water Tightness in accordance with the specification</t>
  </si>
  <si>
    <t>Sterilising of reservoir in accordance with the  specification</t>
  </si>
  <si>
    <t>STONE - RESERVOIR ROOF</t>
  </si>
  <si>
    <t>SUB SOIL DRAINS</t>
  </si>
  <si>
    <t>Supply and lay A4 Bidum in trench including 250mm overlap as per the drawings</t>
  </si>
  <si>
    <t>Supply and lay 6mm washed stone in trench as per drawings</t>
  </si>
  <si>
    <t>SABS 1200 HA PSG 8.16</t>
  </si>
  <si>
    <t>MANHOLE COVER AND FRAME</t>
  </si>
  <si>
    <t>PRECAST MANHOLE</t>
  </si>
  <si>
    <t>Supply and construct precast concrete manhole, 750 mm diameter on inlet line complete with 15Mpa mass concrete base, light duty cover and frame to a height of 1.0m</t>
  </si>
  <si>
    <t>Access Ladders</t>
  </si>
  <si>
    <t>Overall length 3.75m long</t>
  </si>
  <si>
    <t>SABS 1200 H</t>
  </si>
  <si>
    <t>FENCING</t>
  </si>
  <si>
    <t>Supply and install 2.1m HIGH x 3mm high density welded ripper razor meshed fence with 500mm dia. "flatwrap" fencing around the reservoir as illustrated on drawings. Rate to Include corner, straining and intermediate posts and all materials necessary(3 quotes form local contractors to be arranged)</t>
  </si>
  <si>
    <t>Supply and install 2.1m HIGH x 3mm high density welded ripper razor x 6m wide meshed driveway gatefence as illustrated on drawings. Rate to Include gate posts and all materials necessary. (3 quotes form local contractors to be arranged)</t>
  </si>
  <si>
    <t>Site Clearance</t>
  </si>
  <si>
    <t>SABS 1200C 8,2,1</t>
  </si>
  <si>
    <t>PSC 3,1 8.3.1,2</t>
  </si>
  <si>
    <t>Backfill with material from stockpile Below ground level to 75% Mod. AASHTO</t>
  </si>
  <si>
    <t xml:space="preserve">Rip and recompact 150mm layer insitu material, stabilised with 2% lime and compact to 75% mod. Aashto dry density at O.M.C. below floor slab as directed by the engineer. </t>
  </si>
  <si>
    <t>Import, place and compact in individual layers "G5" material to form Geo-fill below floor slab as directed by the engineer. Fill to be placed in layers typically 200 mm thick when loose and compacted to 77% Modified AASHTO dry density at O.M.C.</t>
  </si>
  <si>
    <t>Import, place and compact in individual layers "G2" material to form Geo-fill below floor slab as directed by the engineer. Fill to be placed in layers typically 200 mm thick when loose and compacted to 78% Modified AASHTO dry density at O.M.C.</t>
  </si>
  <si>
    <t>75 mm x 70o uPVC coupling</t>
  </si>
  <si>
    <t>Supply and lay 70 mm " Cordrain " slotted pipe</t>
  </si>
  <si>
    <t>Supply and lay 70 mm solid pipe to scour chamber</t>
  </si>
  <si>
    <t>7,2,2</t>
  </si>
  <si>
    <t xml:space="preserve">Hard rock excavation </t>
  </si>
  <si>
    <t>CONCRETE (STRUCTURE)</t>
  </si>
  <si>
    <t>Dumasi Regional Water Supply Phase 1</t>
  </si>
  <si>
    <r>
      <t xml:space="preserve">Contract Price </t>
    </r>
    <r>
      <rPr>
        <b/>
        <sz val="12"/>
        <rFont val="Century Gothic"/>
        <family val="2"/>
      </rPr>
      <t>(Excl. VAT)</t>
    </r>
  </si>
  <si>
    <r>
      <t xml:space="preserve">Variation Approved </t>
    </r>
    <r>
      <rPr>
        <b/>
        <sz val="12"/>
        <rFont val="Century Gothic"/>
        <family val="2"/>
      </rPr>
      <t>(Excl. VAT)</t>
    </r>
  </si>
  <si>
    <r>
      <t xml:space="preserve">Adjusted Contract Price </t>
    </r>
    <r>
      <rPr>
        <b/>
        <sz val="12"/>
        <rFont val="Century Gothic"/>
        <family val="2"/>
      </rPr>
      <t>(Excl. VAT)</t>
    </r>
  </si>
  <si>
    <r>
      <t xml:space="preserve">Work done to date </t>
    </r>
    <r>
      <rPr>
        <b/>
        <sz val="12"/>
        <rFont val="Century Gothic"/>
        <family val="2"/>
      </rPr>
      <t>(Excl. VAT)</t>
    </r>
  </si>
  <si>
    <t>ADD CLAIMS</t>
  </si>
  <si>
    <r>
      <rPr>
        <sz val="12"/>
        <rFont val="Century Gothic"/>
        <family val="2"/>
      </rPr>
      <t>Less Guarantee</t>
    </r>
    <r>
      <rPr>
        <b/>
        <sz val="12"/>
        <rFont val="Century Gothic"/>
        <family val="2"/>
      </rPr>
      <t xml:space="preserve"> of 10%: </t>
    </r>
  </si>
  <si>
    <r>
      <t xml:space="preserve">Contract Price </t>
    </r>
    <r>
      <rPr>
        <b/>
        <sz val="12"/>
        <rFont val="Century Gothic"/>
        <family val="2"/>
      </rPr>
      <t>(Incl. VAT)+(Escalations)</t>
    </r>
  </si>
  <si>
    <r>
      <t xml:space="preserve">Less expenditure to date incl. this claim </t>
    </r>
    <r>
      <rPr>
        <b/>
        <sz val="12"/>
        <rFont val="Century Gothic"/>
        <family val="2"/>
      </rPr>
      <t>(Incl. VAT)</t>
    </r>
  </si>
  <si>
    <t>CONSULTING</t>
  </si>
  <si>
    <t>Mabona Civils &amp; Plant Hire</t>
  </si>
  <si>
    <t>Goso Location</t>
  </si>
  <si>
    <t>Mt Ayliff</t>
  </si>
  <si>
    <t>Vat No.: 4850255722</t>
  </si>
  <si>
    <t>Dumasi Regional Water Supply Phase 1: Contract 04</t>
  </si>
  <si>
    <t>IPC #1</t>
  </si>
  <si>
    <t>IPC#2</t>
  </si>
  <si>
    <t>M. NDABANKULU, PrEng</t>
  </si>
  <si>
    <t>CLIENT</t>
  </si>
  <si>
    <t>ORTDM</t>
  </si>
  <si>
    <t>7.2.6</t>
  </si>
  <si>
    <t>7.2.7</t>
  </si>
  <si>
    <t>7.2.8</t>
  </si>
  <si>
    <t>7.2.9</t>
  </si>
  <si>
    <t>7.2.10</t>
  </si>
  <si>
    <t>7.2.11</t>
  </si>
  <si>
    <t>7.2.12</t>
  </si>
  <si>
    <t>7.2.13</t>
  </si>
  <si>
    <t>7.2.14</t>
  </si>
  <si>
    <t>7.2.15</t>
  </si>
  <si>
    <t>7.2.16</t>
  </si>
  <si>
    <t>7.3.7</t>
  </si>
  <si>
    <t>7.3.8</t>
  </si>
  <si>
    <t>7.3.9</t>
  </si>
  <si>
    <t>7.3.10</t>
  </si>
  <si>
    <t>7.3.11</t>
  </si>
  <si>
    <t>7.3.12</t>
  </si>
  <si>
    <t>7.3.13</t>
  </si>
  <si>
    <t>7.3.14</t>
  </si>
  <si>
    <t>7.3.15</t>
  </si>
  <si>
    <t>7.3.16</t>
  </si>
  <si>
    <t>8.2PSG 8.1.1  ;8.2.2</t>
  </si>
  <si>
    <t>7.3.17</t>
  </si>
  <si>
    <t>7.3.18</t>
  </si>
  <si>
    <t>7.3.19</t>
  </si>
  <si>
    <t>7.3.20</t>
  </si>
  <si>
    <t>7.3.21</t>
  </si>
  <si>
    <t>7.3.22</t>
  </si>
  <si>
    <t>7.3.23</t>
  </si>
  <si>
    <t>7.3.24</t>
  </si>
  <si>
    <t>7.3.25</t>
  </si>
  <si>
    <t>7.3.26</t>
  </si>
  <si>
    <t>7.3.28</t>
  </si>
  <si>
    <t>7.3.29</t>
  </si>
  <si>
    <t>7.3.30</t>
  </si>
  <si>
    <t>7.3.32</t>
  </si>
  <si>
    <t>7.3.31</t>
  </si>
  <si>
    <t>7.3.33</t>
  </si>
  <si>
    <t>7.3.34</t>
  </si>
  <si>
    <t>8.4.4</t>
  </si>
  <si>
    <t>7.3.35</t>
  </si>
  <si>
    <t>7.3.36</t>
  </si>
  <si>
    <t>7.3.37</t>
  </si>
  <si>
    <t>7.3.38</t>
  </si>
  <si>
    <t>8.4.4 (b) PSG .5.5.10.3</t>
  </si>
  <si>
    <t>7.3.39</t>
  </si>
  <si>
    <t>7.3.40</t>
  </si>
  <si>
    <t>7.3.41</t>
  </si>
  <si>
    <t>8.1.2</t>
  </si>
  <si>
    <t>7.3.42</t>
  </si>
  <si>
    <t>7.3.43</t>
  </si>
  <si>
    <t>7.3.44</t>
  </si>
  <si>
    <t>7.3.45</t>
  </si>
  <si>
    <t>7.3.46</t>
  </si>
  <si>
    <t>7,4,1</t>
  </si>
  <si>
    <t>7.4.2</t>
  </si>
  <si>
    <t>7.4.3</t>
  </si>
  <si>
    <t>7.4.4</t>
  </si>
  <si>
    <t>7.4.5</t>
  </si>
  <si>
    <t>7.4.6</t>
  </si>
  <si>
    <t>7.4.7</t>
  </si>
  <si>
    <t>7.4.8</t>
  </si>
  <si>
    <t>7.4.9</t>
  </si>
  <si>
    <t>7.4.10</t>
  </si>
  <si>
    <t>7.4.11</t>
  </si>
  <si>
    <t>7.4.12</t>
  </si>
  <si>
    <t>7.4.13</t>
  </si>
  <si>
    <t>7.4.14</t>
  </si>
  <si>
    <t>7.4.15</t>
  </si>
  <si>
    <t>7.4.16</t>
  </si>
  <si>
    <t>7.4.17</t>
  </si>
  <si>
    <t>7.4.18</t>
  </si>
  <si>
    <t>7.4.19</t>
  </si>
  <si>
    <t>7.6.1</t>
  </si>
  <si>
    <t>7.6.2</t>
  </si>
  <si>
    <t>7.6.3</t>
  </si>
  <si>
    <t>7.6.4</t>
  </si>
  <si>
    <t>7.6.5</t>
  </si>
  <si>
    <t>7.6.6</t>
  </si>
  <si>
    <t>7.6.7</t>
  </si>
  <si>
    <t>19mm washed aggregate to top of reservoir as  indicated</t>
  </si>
  <si>
    <t>7.6.8</t>
  </si>
  <si>
    <t>7.6.9</t>
  </si>
  <si>
    <t>7.6.10</t>
  </si>
  <si>
    <t>7.6.11</t>
  </si>
  <si>
    <t>7.6.12</t>
  </si>
  <si>
    <t>7.7.1</t>
  </si>
  <si>
    <t>7.7.2</t>
  </si>
  <si>
    <t>7.7.3</t>
  </si>
  <si>
    <t>7.7.4</t>
  </si>
  <si>
    <t>7.8.1</t>
  </si>
  <si>
    <t>7.8</t>
  </si>
  <si>
    <t>7.8.2</t>
  </si>
  <si>
    <t>7.8.3</t>
  </si>
  <si>
    <t>315mm mPVC pipe 6m length</t>
  </si>
  <si>
    <t>PAYMENT CERTIFICATE</t>
  </si>
  <si>
    <r>
      <rPr>
        <sz val="12"/>
        <rFont val="Century Gothic"/>
        <family val="2"/>
      </rPr>
      <t>Less Retention</t>
    </r>
    <r>
      <rPr>
        <b/>
        <sz val="12"/>
        <rFont val="Century Gothic"/>
        <family val="2"/>
      </rPr>
      <t xml:space="preserve"> of 10%: To a maximum 5% of </t>
    </r>
  </si>
  <si>
    <t>Sides of reservoir roof slab including external side of ring beam Narrow Widths:</t>
  </si>
  <si>
    <t>80 N.B. x 700 F/F S/S PUDDLE PIPE WITH PUDDLE FLANGE 350mm FROM ONE END. BOTH ENDS FLANGED WITH ONE END OF FLANGE TO SUIT FLANGE ON ITEM No.10. Marked item 11.</t>
  </si>
  <si>
    <t xml:space="preserve">80mm BALEM PISKET LEVEL CONTROL VALVE, REF. BLPV 100. WITH S/S PILOT LINE AND VALVE. Marked item 10. </t>
  </si>
  <si>
    <t xml:space="preserve">80 N.B S/S 70°, MEDIUM. RADIUS BEND, FLANGED. Marked item 12. </t>
  </si>
  <si>
    <t xml:space="preserve">80 N.B. x 2 300 F/F, S/S PIPE FLANGED. Marked item 13. </t>
  </si>
  <si>
    <t xml:space="preserve">Supply and fix holder bat brackets for 80 mm dia. pipes as per drawings </t>
  </si>
  <si>
    <t xml:space="preserve">Supply, handle, lay and install galvanised and stainless steel pipes in reservoir and precast chamber </t>
  </si>
  <si>
    <t xml:space="preserve">Supply, handle, lay and install galvanised and uPVC pipes in reservoir and chamber </t>
  </si>
  <si>
    <t xml:space="preserve">200 N.B x 1600mm F/F, S/S. PIPE PLAIN ENDED.    REFERRED TO AS ITEM 06. </t>
  </si>
  <si>
    <t>Including all materials, formwork, water bars, sealants, bandages, etc</t>
  </si>
  <si>
    <t>Construction joint in reservoir floor slab as detailed</t>
  </si>
  <si>
    <t xml:space="preserve">all as detailed on drawings with frame anchors all as detailed on drawings with frame anchors cast into and frame bolted to concrete slab with galvanised bolts as specified </t>
  </si>
  <si>
    <t xml:space="preserve">Stainless steel access ladder fabricated to details on Drawing and fixed to inner face of reservoir and floor with M16 stainless steel Hilti H.K.B Kwik-bolts 100 mm in length. Rate to include 50x8 stainless steel flat cage hoops </t>
  </si>
  <si>
    <t xml:space="preserve">700mm Galvanised handrail fabricated to details on Drawing and fixed to reservoir roof slab with M12 galvanised steel Hilti H.K.B Kwik-bolts 100 mm in length </t>
  </si>
  <si>
    <t xml:space="preserve">250 mm long x 75 mm diameter Class 4 uPVC pipe cast into concrete up stand beam with one end fitted with bird mesh and tightly clamped with jubilee clamps </t>
  </si>
  <si>
    <t>150 Nb X 200nb X150mm S/S Bellmouth, Welded To 150 N.B X 1150mm S\S Straight Piece With Puddle Flange 455mm From Plain End. Refered To As Item 01. (Welded To Item No. 02)</t>
  </si>
  <si>
    <t>Welded To 150 N,B 1150mm S\S Straight</t>
  </si>
  <si>
    <t>Piece With Puddle Flange 455mm From Plain End . Refered To As Item  01.(Welded To Item No. 02)</t>
  </si>
  <si>
    <t xml:space="preserve">150 N.B S/S 90°, Medium Radius Bend, Plain Ended. Refered To As Item 08. (Welded To Item No. 03) </t>
  </si>
  <si>
    <t>200 N.B X 1800mm F/F, S/S. Pipe One Ended Plain Ended With The Other Flanged. Referred To As Item 03</t>
  </si>
  <si>
    <t>150 Nb X 200nb X150mm S/S Bellmouth, Welded To 150 N.B X 575mm S\S Straight Piece, Plain End. Refered To As Item 07. (Welded To Item No. 08).</t>
  </si>
  <si>
    <t>Piece With Puddle Flange 455mm From Plain End . Refered To As Item  08.(Welded To Item No. 09)</t>
  </si>
  <si>
    <t>150 N.B S/S 90°, Medium Radius Bend, Plain Ended. Refered To As Item 08. (Welded To Item No. 09)</t>
  </si>
  <si>
    <t>150 N.B. X 4 800 F/F S/S Straight Piece, With One End Plain Ended And The Other Flanged. Refered To As Item 09.</t>
  </si>
  <si>
    <t>200 N.B X 285mm X 200mm S/S Bellmouth, Welded To 200 N.B X 4750mm S/S Straight Piece, Both Ends Plain Ended. Referred To As Item 04. (Welded To Item No. 05)</t>
  </si>
  <si>
    <t>200 N.B S/S 70°, Medium Radius Bend, Plained Ended.(Welded To Item No. 06). Referred To As Item 05.</t>
  </si>
  <si>
    <t>SECTION 7: 500 KL RESERVOIR</t>
  </si>
  <si>
    <t>SECTION 8: SUBCONTRACTORS SCOPE</t>
  </si>
  <si>
    <t>Less guarantee (Incl. VAT)</t>
  </si>
  <si>
    <t>i) Contractor's time related obligations in respect of the Occupational Health and Safety Act and Construction Regulations</t>
  </si>
  <si>
    <t>ADD 15% VAT</t>
  </si>
  <si>
    <t>TOTAL (VAT INCL.)</t>
  </si>
  <si>
    <t>4J</t>
  </si>
  <si>
    <t>4J.1</t>
  </si>
  <si>
    <t>4J.1.1</t>
  </si>
  <si>
    <t>4J.1.2</t>
  </si>
  <si>
    <t>4J.1.3</t>
  </si>
  <si>
    <t>4J.1.4</t>
  </si>
  <si>
    <t>4J.1.5</t>
  </si>
  <si>
    <t>4J.2</t>
  </si>
  <si>
    <t>4J.2.1</t>
  </si>
  <si>
    <t>4J.2.2</t>
  </si>
  <si>
    <t>4J.2.3</t>
  </si>
  <si>
    <t>4J.2.4</t>
  </si>
  <si>
    <t>4J.2.5</t>
  </si>
  <si>
    <t>4J.2.6</t>
  </si>
  <si>
    <t>SANS 1200C</t>
  </si>
  <si>
    <t>SANS 1200DB  PSDB 8.5</t>
  </si>
  <si>
    <t>8.3.2(a)</t>
  </si>
  <si>
    <t>SECTION 4J: BULK GRAVITY MAIN (ELV T1 -  Existing Reservoir)</t>
  </si>
  <si>
    <t>EXCAVATION (PIPE TRENCHES)</t>
  </si>
  <si>
    <t>Clear and grub vegetation and trees of girth up to 1m.</t>
  </si>
  <si>
    <t>3m wide</t>
  </si>
  <si>
    <t>Remove and grub large trees and tree stumps of grith</t>
  </si>
  <si>
    <t>Over 1,0m and up to 2,0m</t>
  </si>
  <si>
    <t>Over 2,0m and up to 3,0m</t>
  </si>
  <si>
    <t>Take down existing fences and reinstate</t>
  </si>
  <si>
    <t>TRENCH EXCAVATION</t>
  </si>
  <si>
    <t>up to 1,5m</t>
  </si>
  <si>
    <t>Over 1,5m and up to 2,5m</t>
  </si>
  <si>
    <t>Over 2,5m and up to 3,5m</t>
  </si>
  <si>
    <t>8.2.10</t>
  </si>
  <si>
    <t>Excavate by machine with labour assisted backfill Excavate in all materials for trenches,backfill,compact and dispose of surplus/unsuitable material. For pipes up to 110mm dia, for depths:</t>
  </si>
  <si>
    <t>Remove topsoil to nominal depth of 150mm and stockpile and maintain and replace after compaction</t>
  </si>
  <si>
    <t>For DUAL pipe trenches for pipe up to 110mm diameter with 200m mdistance between pipes, for depths</t>
  </si>
  <si>
    <t>4J.2.7</t>
  </si>
  <si>
    <t>Hard rock excavations</t>
  </si>
  <si>
    <t>4J.2.8</t>
  </si>
  <si>
    <t>8.3.2(c)</t>
  </si>
  <si>
    <t>EXCAVATION ANCILLARIES</t>
  </si>
  <si>
    <t>Make up deficiency in backfill material (Provisonal)</t>
  </si>
  <si>
    <t>4J.2.9</t>
  </si>
  <si>
    <t>From other excavations on site</t>
  </si>
  <si>
    <t>4J.2.10</t>
  </si>
  <si>
    <t>By importation from designated borrow pits</t>
  </si>
  <si>
    <t>4J.2.11</t>
  </si>
  <si>
    <t>Compaction in road reserves</t>
  </si>
  <si>
    <t>PARTICULAR ITEMS</t>
  </si>
  <si>
    <t>4J.2.12</t>
  </si>
  <si>
    <t>Electical cables (overhead and underground)</t>
  </si>
  <si>
    <t>4J.2.13</t>
  </si>
  <si>
    <t>FINISHING</t>
  </si>
  <si>
    <t>Reinstate road surfaces</t>
  </si>
  <si>
    <t>4J.2.14</t>
  </si>
  <si>
    <t>4J.2.15</t>
  </si>
  <si>
    <t>SANS 1200 LB</t>
  </si>
  <si>
    <t>BEDDING</t>
  </si>
  <si>
    <t xml:space="preserve">Provision of bedding from trench excavation within 0.5km </t>
  </si>
  <si>
    <t>Selected granular material</t>
  </si>
  <si>
    <t>Selected fill material</t>
  </si>
  <si>
    <t>SANS 1200DB 8.3.2(b)</t>
  </si>
  <si>
    <t>Extra-over 8.3.2(a) items for (prov):</t>
  </si>
  <si>
    <t>Excavate and dispose of unsuitable material from trench bottom within 5km radius</t>
  </si>
  <si>
    <t>8.3.3.3</t>
  </si>
  <si>
    <t>Existing Services that Intersect or Adjoin a Pipe Trench</t>
  </si>
  <si>
    <t>Note: Searching and exposing of existing services, where instructed by</t>
  </si>
  <si>
    <t>Services that intersect a trench</t>
  </si>
  <si>
    <t>a) Gravel on shoulders</t>
  </si>
  <si>
    <t>d) Gravel wearing course in roadway</t>
  </si>
  <si>
    <t>4J.3</t>
  </si>
  <si>
    <t>4J.3.1</t>
  </si>
  <si>
    <t>8.2.1 a)</t>
  </si>
  <si>
    <t>4J.3.2</t>
  </si>
  <si>
    <t>8.2.1 b)</t>
  </si>
  <si>
    <t>Total Carried Forward</t>
  </si>
  <si>
    <t>the Engineer, will be done and paid as Dayworks.</t>
  </si>
  <si>
    <t>8.2.2.1</t>
  </si>
  <si>
    <t>From other necessary excavations within 0.5km (Provisional)</t>
  </si>
  <si>
    <t>4J.3.3</t>
  </si>
  <si>
    <t>4J.3.4</t>
  </si>
  <si>
    <t>4J.3.5</t>
  </si>
  <si>
    <t>4J.3.6</t>
  </si>
  <si>
    <t>4J.3.7</t>
  </si>
  <si>
    <t>Encasing pipes in 25 MPa/19mm concrete for pipes up to 110mm</t>
  </si>
  <si>
    <t>diameter.</t>
  </si>
  <si>
    <t>4J.4</t>
  </si>
  <si>
    <t>SANS 1200L</t>
  </si>
  <si>
    <t>PSL 8.1</t>
  </si>
  <si>
    <t>Supply, lay, bed, disinfect and test pipes for domestic water supply on </t>
  </si>
  <si>
    <t xml:space="preserve">uPVC Pipes </t>
  </si>
  <si>
    <t>4J.4.1</t>
  </si>
  <si>
    <t>SPECIALS AND FITTINGS</t>
  </si>
  <si>
    <t>Extra-Over 4J4 for supplying, laying and bedding and testing of </t>
  </si>
  <si>
    <t>4J.4.3</t>
  </si>
  <si>
    <t>75 mm dia x 90º</t>
  </si>
  <si>
    <t>4J.4.4</t>
  </si>
  <si>
    <t>75 mm dia x 45º</t>
  </si>
  <si>
    <t>4J.4.5</t>
  </si>
  <si>
    <t>75 mm dia x 22.5º</t>
  </si>
  <si>
    <t>4J.4.6</t>
  </si>
  <si>
    <t>75 mm dia x 11.25º</t>
  </si>
  <si>
    <t>4J.4.12</t>
  </si>
  <si>
    <t>110mm x 75mm Reducer</t>
  </si>
  <si>
    <t>4J.4.14</t>
  </si>
  <si>
    <t>Connection into existing reservoir</t>
  </si>
  <si>
    <t>VALVES</t>
  </si>
  <si>
    <t xml:space="preserve">Supply, deliver, install and fix in place to suit, right hand closing, non rising spindle </t>
  </si>
  <si>
    <t>4J.5</t>
  </si>
  <si>
    <t xml:space="preserve">7) 110 diam. Class 9 uPVC drainage pipe to daylight </t>
  </si>
  <si>
    <t>4J.5.8</t>
  </si>
  <si>
    <t>1) 25 mm diam double acting Variant Air Valve (or similar approved)</t>
  </si>
  <si>
    <t>4J.5.9</t>
  </si>
  <si>
    <t>4J.5.10</t>
  </si>
  <si>
    <t xml:space="preserve">3) 500mm x 25mm diam. GMS riser, one end threaded, the other welded to flange with  hole cut for riser pipe) </t>
  </si>
  <si>
    <t>4J.5.11</t>
  </si>
  <si>
    <t>4) 75mm diam. GMS flanged distance piece, length 950mm.</t>
  </si>
  <si>
    <t>4J.5.12</t>
  </si>
  <si>
    <t>5) 75mm diam. GMS equal tee flanged</t>
  </si>
  <si>
    <t>4J.5.13</t>
  </si>
  <si>
    <t>6) 75mm diam. SG Iron Flange Adaptor to suit PVC</t>
  </si>
  <si>
    <t>4J.5.14</t>
  </si>
  <si>
    <t>4J.6.10</t>
  </si>
  <si>
    <t>2) 75mm diam. uPVC SG Iron flange adaptor</t>
  </si>
  <si>
    <t>4J.6.11</t>
  </si>
  <si>
    <t xml:space="preserve">3) 1120mm long x 65mm diam. GMS, flanged </t>
  </si>
  <si>
    <t>4J.6.12</t>
  </si>
  <si>
    <t>4) 65mm diam. x 50mm flanged GMS reducing tee</t>
  </si>
  <si>
    <t>4J.6.13</t>
  </si>
  <si>
    <t>4J.6.14</t>
  </si>
  <si>
    <t xml:space="preserve">6) 1060mm Long x 50mm diam. GMS pipe, flanged </t>
  </si>
  <si>
    <t>4J.6.15</t>
  </si>
  <si>
    <t>7) 50mm diam. x 45 degree flanged GMS bend</t>
  </si>
  <si>
    <t>4J.6.16</t>
  </si>
  <si>
    <t>8) 50mm diam. X 1100mm long GMS pipe flanged with blank flange (length to be confirmed on site)</t>
  </si>
  <si>
    <t>4J.6.17</t>
  </si>
  <si>
    <t xml:space="preserve">9) 825mm long flanged x 50mm diam. GMS pipe, flanged </t>
  </si>
  <si>
    <t>4J.6.18</t>
  </si>
  <si>
    <t>10) 110 diam. uPVC Class 9 drainage pipe to daylight</t>
  </si>
  <si>
    <t>For scour take-offs to 75mm diam. uPVC (all fittings, pipes and </t>
  </si>
  <si>
    <t>5) 50mm diam. flanged waterworks gate valve, to DWAF specifications, clockwise closing with cap top.</t>
  </si>
  <si>
    <t>4J.7</t>
  </si>
  <si>
    <t>4J.7.4</t>
  </si>
  <si>
    <t>1) 80mm Gate Valve flanged, clockwise closing, non rising spindle to DWAF specs with handwheel.</t>
  </si>
  <si>
    <t>2) Nil</t>
  </si>
  <si>
    <t>4J.7.5</t>
  </si>
  <si>
    <t>3) 80mm diam. GMS, flanged distance piece, length 1200mm.</t>
  </si>
  <si>
    <t>4J.7.6</t>
  </si>
  <si>
    <t>4) 80mm diam. SG Iron Flange Adaptor to suit 75mm diam. uPVC</t>
  </si>
  <si>
    <t>4J.8</t>
  </si>
  <si>
    <t>PSA 8.10</t>
  </si>
  <si>
    <t>Anchor/Thrust blocks and Pedastals</t>
  </si>
  <si>
    <t>4J.8.1</t>
  </si>
  <si>
    <t>25 MPa/19mm concrete</t>
  </si>
  <si>
    <t>4J.8.2</t>
  </si>
  <si>
    <t>Formwork</t>
  </si>
  <si>
    <t>4J.8.3</t>
  </si>
  <si>
    <t>Reinforcement</t>
  </si>
  <si>
    <t>4J.9</t>
  </si>
  <si>
    <t>CHAMBERS</t>
  </si>
  <si>
    <t>4J.9.1</t>
  </si>
  <si>
    <t>covers and vent pipes including excavation, blinding layer, fill, backfill and</t>
  </si>
  <si>
    <t>compaction.  Excluding pipework and fittings.</t>
  </si>
  <si>
    <t>4J.9.2</t>
  </si>
  <si>
    <t>4J.9.3</t>
  </si>
  <si>
    <t>4J.9.4</t>
  </si>
  <si>
    <r>
      <rPr>
        <b/>
        <sz val="11"/>
        <rFont val="Arial"/>
        <family val="2"/>
      </rPr>
      <t>SANS 1200LB</t>
    </r>
    <r>
      <rPr>
        <sz val="11"/>
        <rFont val="Arial"/>
        <family val="2"/>
      </rPr>
      <t xml:space="preserve"> 8.2.2</t>
    </r>
  </si>
  <si>
    <r>
      <rPr>
        <u/>
        <sz val="11"/>
        <rFont val="Arial"/>
        <family val="2"/>
      </rPr>
      <t>Provision of bedding by importation</t>
    </r>
  </si>
  <si>
    <r>
      <rPr>
        <u/>
        <sz val="11"/>
        <rFont val="Arial"/>
        <family val="2"/>
      </rPr>
      <t>flexible pipe bedding complete with couplings</t>
    </r>
  </si>
  <si>
    <r>
      <rPr>
        <u/>
        <sz val="11"/>
        <rFont val="Arial"/>
        <family val="2"/>
      </rPr>
      <t>specials complete with couplings</t>
    </r>
  </si>
  <si>
    <r>
      <rPr>
        <b/>
        <sz val="11"/>
        <rFont val="Arial"/>
        <family val="2"/>
      </rPr>
      <t>Reducers</t>
    </r>
    <r>
      <rPr>
        <sz val="11"/>
        <rFont val="Arial"/>
        <family val="2"/>
      </rPr>
      <t xml:space="preserve"> class 16 for</t>
    </r>
  </si>
  <si>
    <t>To details and dimensions as per drawings or instruction by Engineer</t>
  </si>
  <si>
    <t>complete with thrust blocks and outlet slab, concrete and brickwork,</t>
  </si>
  <si>
    <r>
      <t xml:space="preserve">SANS 1200L </t>
    </r>
    <r>
      <rPr>
        <sz val="11"/>
        <rFont val="Arial"/>
        <family val="2"/>
      </rPr>
      <t>PSL 8.2</t>
    </r>
  </si>
  <si>
    <r>
      <t>Air Valve</t>
    </r>
    <r>
      <rPr>
        <sz val="11"/>
        <rFont val="Arial"/>
        <family val="2"/>
      </rPr>
      <t xml:space="preserve"> (pipework excl. chamber drg. ADM/WSA 1/49/01-RO-3)</t>
    </r>
  </si>
  <si>
    <r>
      <t xml:space="preserve">Installed on uPVC </t>
    </r>
    <r>
      <rPr>
        <b/>
        <sz val="11"/>
        <rFont val="Arial"/>
        <family val="2"/>
      </rPr>
      <t>75mm dia pipe</t>
    </r>
    <r>
      <rPr>
        <sz val="11"/>
        <rFont val="Arial"/>
        <family val="2"/>
      </rPr>
      <t xml:space="preserve"> Flange Drilling Table 16, double </t>
    </r>
  </si>
  <si>
    <r>
      <t>2)</t>
    </r>
    <r>
      <rPr>
        <b/>
        <sz val="11"/>
        <rFont val="Arial"/>
        <family val="2"/>
      </rPr>
      <t xml:space="preserve"> 25 mm ss ball valve</t>
    </r>
  </si>
  <si>
    <r>
      <t xml:space="preserve">Gate Valves </t>
    </r>
    <r>
      <rPr>
        <sz val="11"/>
        <rFont val="Arial"/>
        <family val="2"/>
      </rPr>
      <t>(pipework excl. chamber drg. ADM/WSA 1/49/03-RO-1)</t>
    </r>
  </si>
  <si>
    <r>
      <t xml:space="preserve">SANS 1200L </t>
    </r>
    <r>
      <rPr>
        <sz val="11"/>
        <rFont val="Arial"/>
        <family val="2"/>
      </rPr>
      <t>8.2.13</t>
    </r>
  </si>
  <si>
    <r>
      <rPr>
        <b/>
        <sz val="11"/>
        <rFont val="Arial"/>
        <family val="2"/>
      </rPr>
      <t>Scour Valve chamber</t>
    </r>
    <r>
      <rPr>
        <sz val="11"/>
        <rFont val="Arial"/>
        <family val="2"/>
      </rPr>
      <t xml:space="preserve"> as per drawing ADM/WSA1/49/02-R0-3,</t>
    </r>
  </si>
  <si>
    <r>
      <rPr>
        <b/>
        <sz val="11"/>
        <rFont val="Arial"/>
        <family val="2"/>
      </rPr>
      <t>Air Valve chamber</t>
    </r>
    <r>
      <rPr>
        <sz val="11"/>
        <rFont val="Arial"/>
        <family val="2"/>
      </rPr>
      <t xml:space="preserve"> as per drawing ADM/WSA1/49/01-R0-3, complete with concrete and brickwork, covers and vent pipes, excavation, blinding layer, fill, backfill and compaction. Excluding pipework and fittings.</t>
    </r>
  </si>
  <si>
    <r>
      <rPr>
        <b/>
        <sz val="11"/>
        <rFont val="Arial"/>
        <family val="2"/>
      </rPr>
      <t xml:space="preserve">Gate Valve Chamber </t>
    </r>
    <r>
      <rPr>
        <sz val="11"/>
        <rFont val="Arial"/>
        <family val="2"/>
      </rPr>
      <t>as per drawing ADM/WSA1/49/04-R0-1, complete with concrete and brickwork, covers and vent pipes, etc,  including excavation, blinding layer, fill, backfill and compaction. Excluding pipework and fittings.</t>
    </r>
  </si>
  <si>
    <r>
      <rPr>
        <b/>
        <sz val="11"/>
        <rFont val="Arial"/>
        <family val="2"/>
      </rPr>
      <t>Pipeline Route markers</t>
    </r>
    <r>
      <rPr>
        <sz val="11"/>
        <rFont val="Arial"/>
        <family val="2"/>
      </rPr>
      <t xml:space="preserve"> as per drawing ADM/WSA1/01/01-R0, complete, including excavation, supply, delivery, marking, installation and concrete footing.</t>
    </r>
  </si>
  <si>
    <t>Brought forward</t>
  </si>
  <si>
    <t>t</t>
  </si>
  <si>
    <t>AMATHOLE  DISTRICT MUNICIPALITY</t>
  </si>
  <si>
    <t>Centane Phase 4 Contract 1</t>
  </si>
  <si>
    <t>AMATHOLE DISTRICT MUNICIPALITY</t>
  </si>
  <si>
    <t>GRAVITY LINE</t>
  </si>
  <si>
    <r>
      <rPr>
        <b/>
        <sz val="11"/>
        <rFont val="Arial"/>
        <family val="2"/>
      </rPr>
      <t>75mm dia.</t>
    </r>
    <r>
      <rPr>
        <sz val="11"/>
        <rFont val="Arial"/>
        <family val="2"/>
      </rPr>
      <t xml:space="preserve"> oPVC Class 12</t>
    </r>
  </si>
  <si>
    <t>acting class 12 (Type 3)</t>
  </si>
  <si>
    <r>
      <rPr>
        <b/>
        <sz val="11"/>
        <rFont val="Arial"/>
        <family val="2"/>
      </rPr>
      <t>Equal Tee</t>
    </r>
    <r>
      <rPr>
        <sz val="11"/>
        <rFont val="Arial"/>
        <family val="2"/>
      </rPr>
      <t xml:space="preserve"> class 12 for</t>
    </r>
  </si>
  <si>
    <r>
      <t xml:space="preserve">uPVC pipe </t>
    </r>
    <r>
      <rPr>
        <b/>
        <sz val="11"/>
        <rFont val="Arial"/>
        <family val="2"/>
      </rPr>
      <t>bends</t>
    </r>
    <r>
      <rPr>
        <sz val="11"/>
        <rFont val="Arial"/>
        <family val="2"/>
      </rPr>
      <t xml:space="preserve"> class 12 for:</t>
    </r>
  </si>
  <si>
    <t>75mm diam. Class 12</t>
  </si>
  <si>
    <t>valves) to PN 12 (Type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</si>
</sst>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0.00_-;\-&quot;R&quot;* #,##0.00_-;_-&quot;R&quot;* &quot;-&quot;??_-;_-@_-"/>
    <numFmt numFmtId="43" formatCode="_-* #,##0.00_-;\-* #,##0.00_-;_-* &quot;-&quot;??_-;_-@_-"/>
    <numFmt numFmtId="164" formatCode="&quot;R &quot;#,##0.00"/>
    <numFmt numFmtId="165" formatCode="0.0000%"/>
    <numFmt numFmtId="166" formatCode="dd&quot; &quot;mmmm&quot; &quot;yyyy"/>
    <numFmt numFmtId="167" formatCode="&quot;R&quot;#,##0.00"/>
    <numFmt numFmtId="168" formatCode="#,##0.0"/>
    <numFmt numFmtId="171" formatCode="#,##0.00&quot; &quot;;\(#,##0.00\)"/>
    <numFmt numFmtId="172" formatCode="&quot;R&quot;\ #,##0.00"/>
    <numFmt numFmtId="173" formatCode="_ * #,##0.00_ ;_ * \-#,##0.00_ ;_ * &quot;-&quot;??_ ;_ @_ "/>
    <numFmt numFmtId="174" formatCode="_ &quot;R&quot;\ * #,##0.00_ ;_ &quot;R&quot;\ * \-#,##0.00_ ;_ &quot;R&quot;\ * &quot;-&quot;??_ ;_ @_ "/>
    <numFmt numFmtId="175" formatCode="_-[$R-1C09]* #,##0.00_-;\-[$R-1C09]* #,##0.00_-;_-[$R-1C09]* &quot;-&quot;??_-;_-@_-"/>
    <numFmt numFmtId="176" formatCode="[$-1C09]dd\ mmmm\ yyyy;@"/>
    <numFmt numFmtId="177" formatCode="[$R-1C09]#,##0.00;[Red][$R-1C09]#,##0.00"/>
    <numFmt numFmtId="178" formatCode="0.0"/>
  </numFmts>
  <fonts count="58">
    <font>
      <sz val="11"/>
      <color indexed="8"/>
      <name val="Calibri"/>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0"/>
      <color indexed="8"/>
      <name val="Arial"/>
      <family val="2"/>
    </font>
    <font>
      <b/>
      <sz val="10"/>
      <color indexed="8"/>
      <name val="Arial"/>
      <family val="2"/>
    </font>
    <font>
      <b/>
      <u/>
      <sz val="10"/>
      <color indexed="8"/>
      <name val="Arial"/>
      <family val="2"/>
    </font>
    <font>
      <sz val="11"/>
      <color indexed="8"/>
      <name val="Arial"/>
      <family val="2"/>
    </font>
    <font>
      <u/>
      <sz val="10"/>
      <color indexed="8"/>
      <name val="Arial"/>
      <family val="2"/>
    </font>
    <font>
      <b/>
      <sz val="10"/>
      <color indexed="15"/>
      <name val="Calibri"/>
      <family val="2"/>
    </font>
    <font>
      <sz val="10"/>
      <color indexed="8"/>
      <name val="Calibri"/>
      <family val="2"/>
    </font>
    <font>
      <sz val="11"/>
      <color indexed="8"/>
      <name val="Calibri"/>
      <family val="2"/>
    </font>
    <font>
      <b/>
      <sz val="11"/>
      <name val="Arial"/>
      <family val="2"/>
    </font>
    <font>
      <sz val="11"/>
      <name val="Arial"/>
      <family val="2"/>
    </font>
    <font>
      <b/>
      <sz val="11"/>
      <color indexed="8"/>
      <name val="Arial"/>
      <family val="2"/>
    </font>
    <font>
      <sz val="11"/>
      <color indexed="8"/>
      <name val="Calibri"/>
      <family val="2"/>
    </font>
    <font>
      <b/>
      <u/>
      <sz val="11"/>
      <color indexed="8"/>
      <name val="Arial"/>
      <family val="2"/>
    </font>
    <font>
      <sz val="10"/>
      <name val="Arial"/>
      <family val="2"/>
    </font>
    <font>
      <b/>
      <sz val="12"/>
      <name val="Arial"/>
      <family val="2"/>
    </font>
    <font>
      <sz val="12"/>
      <name val="Arial"/>
      <family val="2"/>
    </font>
    <font>
      <b/>
      <sz val="11"/>
      <color theme="1"/>
      <name val="Arial"/>
      <family val="2"/>
    </font>
    <font>
      <sz val="10"/>
      <name val="MS Sans Serif"/>
      <family val="2"/>
    </font>
    <font>
      <sz val="11"/>
      <color indexed="8"/>
      <name val="Calibri"/>
      <family val="2"/>
    </font>
    <font>
      <u/>
      <sz val="11"/>
      <color indexed="8"/>
      <name val="Arial"/>
      <family val="2"/>
    </font>
    <font>
      <sz val="10"/>
      <name val="Century Gothic"/>
      <family val="2"/>
    </font>
    <font>
      <sz val="11"/>
      <color theme="1"/>
      <name val="Arial"/>
      <family val="2"/>
    </font>
    <font>
      <sz val="10"/>
      <color theme="1"/>
      <name val="Arial"/>
      <family val="2"/>
    </font>
    <font>
      <b/>
      <sz val="11"/>
      <color rgb="FF000000"/>
      <name val="Arial"/>
      <family val="2"/>
    </font>
    <font>
      <sz val="11"/>
      <color indexed="8"/>
      <name val="Calibri"/>
      <family val="2"/>
    </font>
    <font>
      <sz val="9"/>
      <color theme="1"/>
      <name val="Arial"/>
      <family val="2"/>
    </font>
    <font>
      <b/>
      <sz val="12"/>
      <color theme="1"/>
      <name val="Helvetica Neue"/>
      <family val="2"/>
      <scheme val="minor"/>
    </font>
    <font>
      <sz val="12"/>
      <color theme="1"/>
      <name val="Helvetica Neue"/>
      <family val="2"/>
      <scheme val="minor"/>
    </font>
    <font>
      <b/>
      <sz val="20"/>
      <name val="Century Gothic"/>
      <family val="2"/>
    </font>
    <font>
      <sz val="8"/>
      <name val="Century Gothic"/>
      <family val="2"/>
    </font>
    <font>
      <b/>
      <sz val="12"/>
      <name val="Century Gothic"/>
      <family val="2"/>
    </font>
    <font>
      <sz val="12"/>
      <name val="Century Gothic"/>
      <family val="2"/>
    </font>
    <font>
      <b/>
      <sz val="10"/>
      <name val="Century Gothic"/>
      <family val="2"/>
    </font>
    <font>
      <sz val="12"/>
      <color rgb="FFFF0000"/>
      <name val="Century Gothic"/>
      <family val="2"/>
    </font>
    <font>
      <b/>
      <i/>
      <sz val="7"/>
      <name val="Century Gothic"/>
      <family val="2"/>
    </font>
    <font>
      <b/>
      <sz val="8"/>
      <name val="Century Gothic"/>
      <family val="2"/>
    </font>
    <font>
      <i/>
      <sz val="12"/>
      <color theme="1"/>
      <name val="Helvetica Neue"/>
      <family val="2"/>
      <scheme val="minor"/>
    </font>
    <font>
      <b/>
      <sz val="12"/>
      <color theme="1"/>
      <name val="Century Gothic"/>
      <family val="2"/>
    </font>
    <font>
      <sz val="11"/>
      <color rgb="FF000000"/>
      <name val="Arial"/>
      <family val="2"/>
    </font>
    <font>
      <sz val="11"/>
      <color indexed="15"/>
      <name val="Arial"/>
      <family val="2"/>
    </font>
    <font>
      <sz val="11"/>
      <name val="Calibri"/>
      <family val="2"/>
    </font>
    <font>
      <b/>
      <sz val="11"/>
      <color rgb="FFFF0000"/>
      <name val="Calibri"/>
      <family val="2"/>
    </font>
    <font>
      <sz val="8"/>
      <name val="Calibri"/>
      <family val="2"/>
    </font>
    <font>
      <sz val="7"/>
      <name val="Arial"/>
      <family val="2"/>
    </font>
    <font>
      <b/>
      <sz val="11"/>
      <color rgb="FFFF0000"/>
      <name val="Arial"/>
      <family val="2"/>
    </font>
    <font>
      <u/>
      <sz val="11"/>
      <name val="Arial"/>
      <family val="2"/>
    </font>
    <font>
      <sz val="7"/>
      <color rgb="FF000000"/>
      <name val="Arial"/>
      <family val="2"/>
    </font>
    <font>
      <u/>
      <sz val="11"/>
      <color rgb="FF000000"/>
      <name val="Arial"/>
      <family val="2"/>
    </font>
  </fonts>
  <fills count="9">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05">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8"/>
      </left>
      <right style="thin">
        <color indexed="13"/>
      </right>
      <top style="thin">
        <color indexed="8"/>
      </top>
      <bottom style="thin">
        <color indexed="13"/>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right style="thin">
        <color indexed="13"/>
      </right>
      <top/>
      <bottom/>
      <diagonal/>
    </border>
    <border>
      <left/>
      <right/>
      <top style="thin">
        <color auto="1"/>
      </top>
      <bottom style="thin">
        <color auto="1"/>
      </bottom>
      <diagonal/>
    </border>
    <border>
      <left style="thin">
        <color indexed="12"/>
      </left>
      <right/>
      <top style="thin">
        <color indexed="12"/>
      </top>
      <bottom/>
      <diagonal/>
    </border>
    <border>
      <left/>
      <right/>
      <top style="thin">
        <color indexed="12"/>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right style="thin">
        <color indexed="8"/>
      </right>
      <top/>
      <bottom/>
      <diagonal/>
    </border>
    <border>
      <left style="thin">
        <color auto="1"/>
      </left>
      <right style="double">
        <color indexed="64"/>
      </right>
      <top/>
      <bottom/>
      <diagonal/>
    </border>
    <border>
      <left style="thin">
        <color indexed="8"/>
      </left>
      <right/>
      <top/>
      <bottom/>
      <diagonal/>
    </border>
    <border>
      <left style="thin">
        <color indexed="8"/>
      </left>
      <right style="double">
        <color indexed="64"/>
      </right>
      <top/>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3"/>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13"/>
      </left>
      <right style="thin">
        <color indexed="13"/>
      </right>
      <top style="thin">
        <color indexed="8"/>
      </top>
      <bottom style="thin">
        <color indexed="8"/>
      </bottom>
      <diagonal/>
    </border>
    <border>
      <left/>
      <right style="thin">
        <color indexed="13"/>
      </right>
      <top style="thin">
        <color indexed="13"/>
      </top>
      <bottom style="thin">
        <color indexed="13"/>
      </bottom>
      <diagonal/>
    </border>
    <border>
      <left/>
      <right style="double">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13"/>
      </right>
      <top style="thin">
        <color indexed="8"/>
      </top>
      <bottom style="thin">
        <color indexed="64"/>
      </bottom>
      <diagonal/>
    </border>
    <border>
      <left style="thin">
        <color indexed="13"/>
      </left>
      <right style="thin">
        <color indexed="13"/>
      </right>
      <top style="thin">
        <color indexed="8"/>
      </top>
      <bottom style="thin">
        <color indexed="64"/>
      </bottom>
      <diagonal/>
    </border>
    <border>
      <left style="thin">
        <color indexed="13"/>
      </left>
      <right style="thin">
        <color indexed="8"/>
      </right>
      <top style="thin">
        <color indexed="8"/>
      </top>
      <bottom style="thin">
        <color indexed="64"/>
      </bottom>
      <diagonal/>
    </border>
    <border>
      <left style="thin">
        <color indexed="13"/>
      </left>
      <right style="thin">
        <color indexed="64"/>
      </right>
      <top style="thin">
        <color indexed="8"/>
      </top>
      <bottom style="thin">
        <color indexed="8"/>
      </bottom>
      <diagonal/>
    </border>
    <border>
      <left style="thin">
        <color indexed="13"/>
      </left>
      <right style="thin">
        <color indexed="64"/>
      </right>
      <top style="thin">
        <color indexed="8"/>
      </top>
      <bottom style="thin">
        <color indexed="1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ashed">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style="thin">
        <color indexed="64"/>
      </bottom>
      <diagonal/>
    </border>
    <border>
      <left style="double">
        <color indexed="64"/>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double">
        <color indexed="64"/>
      </right>
      <top/>
      <bottom style="thin">
        <color indexed="8"/>
      </bottom>
      <diagonal/>
    </border>
    <border>
      <left style="thin">
        <color indexed="64"/>
      </left>
      <right style="double">
        <color indexed="64"/>
      </right>
      <top style="thin">
        <color indexed="8"/>
      </top>
      <bottom/>
      <diagonal/>
    </border>
    <border>
      <left style="double">
        <color indexed="64"/>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8"/>
      </right>
      <top/>
      <bottom style="thin">
        <color indexed="12"/>
      </bottom>
      <diagonal/>
    </border>
    <border>
      <left style="thin">
        <color indexed="8"/>
      </left>
      <right style="thin">
        <color indexed="8"/>
      </right>
      <top/>
      <bottom style="thin">
        <color indexed="12"/>
      </bottom>
      <diagonal/>
    </border>
    <border>
      <left style="thin">
        <color indexed="13"/>
      </left>
      <right/>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style="thin">
        <color indexed="8"/>
      </right>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double">
        <color indexed="64"/>
      </right>
      <top style="thin">
        <color indexed="8"/>
      </top>
      <bottom style="medium">
        <color indexed="64"/>
      </bottom>
      <diagonal/>
    </border>
    <border>
      <left style="thin">
        <color indexed="64"/>
      </left>
      <right style="medium">
        <color indexed="64"/>
      </right>
      <top/>
      <bottom/>
      <diagonal/>
    </border>
    <border>
      <left style="thin">
        <color auto="1"/>
      </left>
      <right style="thin">
        <color auto="1"/>
      </right>
      <top style="thin">
        <color auto="1"/>
      </top>
      <bottom style="medium">
        <color indexed="64"/>
      </bottom>
      <diagonal/>
    </border>
    <border>
      <left style="thin">
        <color auto="1"/>
      </left>
      <right style="double">
        <color indexed="64"/>
      </right>
      <top style="thin">
        <color auto="1"/>
      </top>
      <bottom style="medium">
        <color indexed="64"/>
      </bottom>
      <diagonal/>
    </border>
    <border>
      <left style="thin">
        <color indexed="64"/>
      </left>
      <right style="double">
        <color indexed="64"/>
      </right>
      <top style="thin">
        <color indexed="8"/>
      </top>
      <bottom style="medium">
        <color indexed="64"/>
      </bottom>
      <diagonal/>
    </border>
    <border>
      <left style="thin">
        <color indexed="64"/>
      </left>
      <right style="medium">
        <color indexed="64"/>
      </right>
      <top style="thin">
        <color indexed="8"/>
      </top>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double">
        <color indexed="64"/>
      </left>
      <right style="thin">
        <color indexed="64"/>
      </right>
      <top style="thin">
        <color indexed="8"/>
      </top>
      <bottom style="medium">
        <color indexed="64"/>
      </bottom>
      <diagonal/>
    </border>
    <border>
      <left style="thin">
        <color indexed="64"/>
      </left>
      <right style="medium">
        <color indexed="64"/>
      </right>
      <top style="thin">
        <color indexed="8"/>
      </top>
      <bottom style="medium">
        <color indexed="64"/>
      </bottom>
      <diagonal/>
    </border>
    <border>
      <left/>
      <right style="thin">
        <color indexed="8"/>
      </right>
      <top/>
      <bottom style="thin">
        <color indexed="8"/>
      </bottom>
      <diagonal/>
    </border>
    <border>
      <left style="thin">
        <color indexed="8"/>
      </left>
      <right style="double">
        <color indexed="8"/>
      </right>
      <top/>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style="medium">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double">
        <color indexed="8"/>
      </left>
      <right style="thin">
        <color indexed="8"/>
      </right>
      <top style="thin">
        <color indexed="8"/>
      </top>
      <bottom style="medium">
        <color indexed="8"/>
      </bottom>
      <diagonal/>
    </border>
    <border>
      <left style="medium">
        <color indexed="64"/>
      </left>
      <right style="thin">
        <color indexed="64"/>
      </right>
      <top style="medium">
        <color indexed="64"/>
      </top>
      <bottom style="medium">
        <color indexed="64"/>
      </bottom>
      <diagonal/>
    </border>
    <border>
      <left style="thin">
        <color auto="1"/>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thin">
        <color indexed="12"/>
      </right>
      <top style="medium">
        <color indexed="64"/>
      </top>
      <bottom style="thin">
        <color auto="1"/>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medium">
        <color indexed="64"/>
      </right>
      <top style="thin">
        <color auto="1"/>
      </top>
      <bottom style="thin">
        <color auto="1"/>
      </bottom>
      <diagonal/>
    </border>
    <border>
      <left style="medium">
        <color indexed="64"/>
      </left>
      <right/>
      <top style="thin">
        <color indexed="64"/>
      </top>
      <bottom style="thin">
        <color indexed="12"/>
      </bottom>
      <diagonal/>
    </border>
    <border>
      <left/>
      <right/>
      <top style="thin">
        <color indexed="64"/>
      </top>
      <bottom style="thin">
        <color indexed="12"/>
      </bottom>
      <diagonal/>
    </border>
    <border>
      <left/>
      <right style="medium">
        <color indexed="64"/>
      </right>
      <top style="thin">
        <color indexed="64"/>
      </top>
      <bottom style="thin">
        <color indexed="12"/>
      </bottom>
      <diagonal/>
    </border>
    <border>
      <left style="medium">
        <color indexed="64"/>
      </left>
      <right style="thin">
        <color indexed="12"/>
      </right>
      <top style="thin">
        <color indexed="12"/>
      </top>
      <bottom/>
      <diagonal/>
    </border>
    <border>
      <left style="thin">
        <color indexed="12"/>
      </left>
      <right style="thin">
        <color indexed="12"/>
      </right>
      <top style="thin">
        <color indexed="12"/>
      </top>
      <bottom/>
      <diagonal/>
    </border>
    <border>
      <left style="thin">
        <color indexed="12"/>
      </left>
      <right style="medium">
        <color indexed="64"/>
      </right>
      <top style="thin">
        <color indexed="12"/>
      </top>
      <bottom/>
      <diagonal/>
    </border>
    <border>
      <left style="medium">
        <color indexed="64"/>
      </left>
      <right style="thin">
        <color indexed="8"/>
      </right>
      <top style="thin">
        <color indexed="12"/>
      </top>
      <bottom style="thin">
        <color indexed="64"/>
      </bottom>
      <diagonal/>
    </border>
    <border>
      <left style="thin">
        <color indexed="8"/>
      </left>
      <right style="thin">
        <color indexed="8"/>
      </right>
      <top style="thin">
        <color indexed="12"/>
      </top>
      <bottom style="thin">
        <color indexed="64"/>
      </bottom>
      <diagonal/>
    </border>
    <border>
      <left style="thin">
        <color indexed="8"/>
      </left>
      <right style="medium">
        <color indexed="64"/>
      </right>
      <top style="thin">
        <color indexed="12"/>
      </top>
      <bottom style="thin">
        <color indexed="64"/>
      </bottom>
      <diagonal/>
    </border>
    <border>
      <left style="medium">
        <color indexed="64"/>
      </left>
      <right style="thin">
        <color indexed="8"/>
      </right>
      <top style="thin">
        <color indexed="12"/>
      </top>
      <bottom style="thin">
        <color indexed="12"/>
      </bottom>
      <diagonal/>
    </border>
    <border>
      <left style="thin">
        <color indexed="8"/>
      </left>
      <right style="thin">
        <color indexed="8"/>
      </right>
      <top style="thin">
        <color indexed="12"/>
      </top>
      <bottom style="thin">
        <color indexed="12"/>
      </bottom>
      <diagonal/>
    </border>
    <border>
      <left style="medium">
        <color indexed="64"/>
      </left>
      <right style="thin">
        <color indexed="8"/>
      </right>
      <top style="thin">
        <color indexed="12"/>
      </top>
      <bottom/>
      <diagonal/>
    </border>
    <border>
      <left style="thin">
        <color indexed="8"/>
      </left>
      <right style="thin">
        <color indexed="8"/>
      </right>
      <top style="thin">
        <color indexed="12"/>
      </top>
      <bottom/>
      <diagonal/>
    </border>
    <border>
      <left style="medium">
        <color indexed="64"/>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medium">
        <color indexed="64"/>
      </left>
      <right style="thin">
        <color indexed="12"/>
      </right>
      <top style="thin">
        <color indexed="12"/>
      </top>
      <bottom style="medium">
        <color indexed="64"/>
      </bottom>
      <diagonal/>
    </border>
    <border>
      <left style="thin">
        <color indexed="12"/>
      </left>
      <right style="thin">
        <color indexed="8"/>
      </right>
      <top style="thin">
        <color indexed="12"/>
      </top>
      <bottom style="medium">
        <color indexed="64"/>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style="thin">
        <color rgb="FF000000"/>
      </right>
      <top/>
      <bottom/>
      <diagonal/>
    </border>
    <border>
      <left style="thin">
        <color indexed="8"/>
      </left>
      <right style="double">
        <color rgb="FF000000"/>
      </right>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rgb="FF000000"/>
      </top>
      <bottom/>
      <diagonal/>
    </border>
    <border>
      <left/>
      <right style="thin">
        <color indexed="64"/>
      </right>
      <top style="thin">
        <color rgb="FF000000"/>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8"/>
      </left>
      <right style="double">
        <color indexed="64"/>
      </right>
      <top/>
      <bottom/>
      <diagonal/>
    </border>
    <border>
      <left style="thin">
        <color indexed="8"/>
      </left>
      <right style="double">
        <color indexed="64"/>
      </right>
      <top/>
      <bottom/>
      <diagonal/>
    </border>
    <border>
      <left style="thin">
        <color auto="1"/>
      </left>
      <right style="thin">
        <color auto="1"/>
      </right>
      <top/>
      <bottom/>
      <diagonal/>
    </border>
    <border>
      <left style="thin">
        <color indexed="8"/>
      </left>
      <right style="thin">
        <color indexed="8"/>
      </right>
      <top/>
      <bottom/>
      <diagonal/>
    </border>
    <border>
      <left style="medium">
        <color indexed="64"/>
      </left>
      <right/>
      <top style="thin">
        <color rgb="FF000000"/>
      </top>
      <bottom style="thin">
        <color rgb="FF000000"/>
      </bottom>
      <diagonal/>
    </border>
    <border>
      <left style="medium">
        <color indexed="64"/>
      </left>
      <right/>
      <top style="double">
        <color indexed="64"/>
      </top>
      <bottom style="thin">
        <color indexed="64"/>
      </bottom>
      <diagonal/>
    </border>
    <border>
      <left style="medium">
        <color indexed="64"/>
      </left>
      <right style="thin">
        <color rgb="FF000000"/>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style="thin">
        <color indexed="8"/>
      </right>
      <top style="thin">
        <color indexed="64"/>
      </top>
      <bottom/>
      <diagonal/>
    </border>
    <border>
      <left style="thin">
        <color rgb="FF000000"/>
      </left>
      <right style="thin">
        <color indexed="8"/>
      </right>
      <top/>
      <bottom/>
      <diagonal/>
    </border>
    <border>
      <left style="thin">
        <color indexed="12"/>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12"/>
      </bottom>
      <diagonal/>
    </border>
    <border>
      <left style="thin">
        <color indexed="8"/>
      </left>
      <right style="thin">
        <color indexed="8"/>
      </right>
      <top style="medium">
        <color indexed="64"/>
      </top>
      <bottom style="thin">
        <color indexed="12"/>
      </bottom>
      <diagonal/>
    </border>
    <border>
      <left style="thin">
        <color indexed="8"/>
      </left>
      <right style="medium">
        <color indexed="64"/>
      </right>
      <top style="medium">
        <color indexed="64"/>
      </top>
      <bottom style="thin">
        <color indexed="12"/>
      </bottom>
      <diagonal/>
    </border>
    <border>
      <left style="medium">
        <color indexed="64"/>
      </left>
      <right style="thin">
        <color indexed="12"/>
      </right>
      <top style="medium">
        <color indexed="64"/>
      </top>
      <bottom style="thin">
        <color indexed="12"/>
      </bottom>
      <diagonal/>
    </border>
    <border>
      <left style="thin">
        <color indexed="12"/>
      </left>
      <right style="thin">
        <color indexed="8"/>
      </right>
      <top style="medium">
        <color indexed="64"/>
      </top>
      <bottom style="thin">
        <color indexed="12"/>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thin">
        <color indexed="8"/>
      </left>
      <right style="medium">
        <color indexed="64"/>
      </right>
      <top/>
      <bottom style="medium">
        <color indexed="64"/>
      </bottom>
      <diagonal/>
    </border>
    <border>
      <left style="thin">
        <color indexed="8"/>
      </left>
      <right style="medium">
        <color indexed="64"/>
      </right>
      <top style="medium">
        <color indexed="64"/>
      </top>
      <bottom/>
      <diagonal/>
    </border>
  </borders>
  <cellStyleXfs count="30">
    <xf numFmtId="0" fontId="0" fillId="0" borderId="0" applyNumberFormat="0" applyFill="0" applyBorder="0" applyProtection="0"/>
    <xf numFmtId="0" fontId="21" fillId="0" borderId="10" applyNumberFormat="0" applyFill="0" applyBorder="0" applyProtection="0"/>
    <xf numFmtId="0" fontId="9" fillId="0" borderId="10"/>
    <xf numFmtId="0" fontId="23" fillId="0" borderId="10"/>
    <xf numFmtId="0" fontId="23" fillId="0" borderId="10"/>
    <xf numFmtId="0" fontId="27" fillId="0" borderId="10"/>
    <xf numFmtId="44" fontId="23" fillId="0" borderId="10" applyFont="0" applyFill="0" applyBorder="0" applyAlignment="0" applyProtection="0"/>
    <xf numFmtId="44" fontId="9" fillId="0" borderId="10" applyFont="0" applyFill="0" applyBorder="0" applyAlignment="0" applyProtection="0"/>
    <xf numFmtId="44" fontId="28" fillId="0" borderId="0" applyFont="0" applyFill="0" applyBorder="0" applyAlignment="0" applyProtection="0"/>
    <xf numFmtId="0" fontId="8" fillId="0" borderId="10"/>
    <xf numFmtId="0" fontId="8" fillId="0" borderId="10"/>
    <xf numFmtId="0" fontId="23" fillId="0" borderId="10" applyNumberFormat="0" applyFont="0" applyFill="0" applyBorder="0" applyAlignment="0" applyProtection="0">
      <alignment vertical="top"/>
    </xf>
    <xf numFmtId="173" fontId="23" fillId="0" borderId="10" applyFont="0" applyFill="0" applyBorder="0" applyAlignment="0" applyProtection="0"/>
    <xf numFmtId="44" fontId="7" fillId="0" borderId="10" applyFont="0" applyFill="0" applyBorder="0" applyAlignment="0" applyProtection="0"/>
    <xf numFmtId="0" fontId="32" fillId="0" borderId="10"/>
    <xf numFmtId="43" fontId="6" fillId="0" borderId="10" applyFont="0" applyFill="0" applyBorder="0" applyAlignment="0" applyProtection="0"/>
    <xf numFmtId="0" fontId="5" fillId="0" borderId="10"/>
    <xf numFmtId="44" fontId="5" fillId="0" borderId="10" applyFont="0" applyFill="0" applyBorder="0" applyAlignment="0" applyProtection="0"/>
    <xf numFmtId="44" fontId="4" fillId="0" borderId="10" applyFont="0" applyFill="0" applyBorder="0" applyAlignment="0" applyProtection="0"/>
    <xf numFmtId="44" fontId="3" fillId="0" borderId="10" applyFont="0" applyFill="0" applyBorder="0" applyAlignment="0" applyProtection="0"/>
    <xf numFmtId="43" fontId="3" fillId="0" borderId="10" applyFont="0" applyFill="0" applyBorder="0" applyAlignment="0" applyProtection="0"/>
    <xf numFmtId="0" fontId="34" fillId="0" borderId="10" applyNumberFormat="0" applyFill="0" applyBorder="0" applyProtection="0"/>
    <xf numFmtId="44" fontId="17" fillId="0" borderId="10" applyFont="0" applyFill="0" applyBorder="0" applyAlignment="0" applyProtection="0"/>
    <xf numFmtId="0" fontId="35" fillId="0" borderId="10"/>
    <xf numFmtId="173" fontId="2" fillId="0" borderId="10" applyFont="0" applyFill="0" applyBorder="0" applyAlignment="0" applyProtection="0"/>
    <xf numFmtId="0" fontId="2" fillId="0" borderId="10"/>
    <xf numFmtId="0" fontId="23" fillId="0" borderId="10" applyNumberFormat="0" applyFont="0" applyFill="0" applyBorder="0" applyAlignment="0" applyProtection="0">
      <alignment vertical="top"/>
    </xf>
    <xf numFmtId="9" fontId="2" fillId="0" borderId="10" applyFont="0" applyFill="0" applyBorder="0" applyAlignment="0" applyProtection="0"/>
    <xf numFmtId="0" fontId="1" fillId="0" borderId="10"/>
    <xf numFmtId="173" fontId="1" fillId="0" borderId="10" applyFont="0" applyFill="0" applyBorder="0" applyAlignment="0" applyProtection="0"/>
  </cellStyleXfs>
  <cellXfs count="609">
    <xf numFmtId="0" fontId="0" fillId="0" borderId="0" xfId="0"/>
    <xf numFmtId="0" fontId="0" fillId="0" borderId="0" xfId="0" applyNumberFormat="1"/>
    <xf numFmtId="0" fontId="11" fillId="2" borderId="2" xfId="0" applyFont="1" applyFill="1" applyBorder="1"/>
    <xf numFmtId="0" fontId="11" fillId="2" borderId="1" xfId="0" applyFont="1" applyFill="1" applyBorder="1"/>
    <xf numFmtId="0" fontId="0" fillId="2" borderId="1" xfId="0" applyFill="1" applyBorder="1"/>
    <xf numFmtId="49" fontId="11" fillId="2" borderId="1" xfId="0" applyNumberFormat="1" applyFont="1" applyFill="1" applyBorder="1"/>
    <xf numFmtId="49" fontId="11" fillId="2" borderId="11" xfId="0" applyNumberFormat="1" applyFont="1" applyFill="1" applyBorder="1" applyAlignment="1">
      <alignment horizontal="center"/>
    </xf>
    <xf numFmtId="49" fontId="11" fillId="2" borderId="12" xfId="0" applyNumberFormat="1" applyFont="1" applyFill="1" applyBorder="1" applyAlignment="1">
      <alignment horizontal="center"/>
    </xf>
    <xf numFmtId="0" fontId="11" fillId="2" borderId="13" xfId="0" applyFont="1" applyFill="1" applyBorder="1" applyAlignment="1">
      <alignment horizontal="center"/>
    </xf>
    <xf numFmtId="0" fontId="11" fillId="2" borderId="2" xfId="0" applyFont="1" applyFill="1" applyBorder="1" applyAlignment="1">
      <alignment horizontal="center"/>
    </xf>
    <xf numFmtId="0" fontId="11" fillId="2" borderId="14" xfId="0" applyFont="1" applyFill="1" applyBorder="1" applyAlignment="1">
      <alignment horizontal="center"/>
    </xf>
    <xf numFmtId="0" fontId="11" fillId="2" borderId="12" xfId="0" applyFont="1" applyFill="1" applyBorder="1" applyAlignment="1">
      <alignment horizontal="center"/>
    </xf>
    <xf numFmtId="166" fontId="10" fillId="2" borderId="9" xfId="0" applyNumberFormat="1" applyFont="1" applyFill="1" applyBorder="1" applyAlignment="1">
      <alignment horizontal="center"/>
    </xf>
    <xf numFmtId="4" fontId="10" fillId="2" borderId="9" xfId="0" applyNumberFormat="1" applyFont="1" applyFill="1" applyBorder="1" applyAlignment="1">
      <alignment horizontal="center"/>
    </xf>
    <xf numFmtId="164" fontId="10" fillId="2" borderId="9" xfId="0" applyNumberFormat="1" applyFont="1" applyFill="1" applyBorder="1" applyAlignment="1">
      <alignment horizontal="right"/>
    </xf>
    <xf numFmtId="4" fontId="10" fillId="2" borderId="9" xfId="0" applyNumberFormat="1" applyFont="1" applyFill="1" applyBorder="1" applyAlignment="1">
      <alignment horizontal="center" vertical="center"/>
    </xf>
    <xf numFmtId="0" fontId="10" fillId="2" borderId="9" xfId="0" applyFont="1" applyFill="1" applyBorder="1" applyAlignment="1">
      <alignment horizontal="center"/>
    </xf>
    <xf numFmtId="4" fontId="11" fillId="2" borderId="9" xfId="0" applyNumberFormat="1" applyFont="1" applyFill="1" applyBorder="1" applyAlignment="1">
      <alignment horizontal="center"/>
    </xf>
    <xf numFmtId="0" fontId="11" fillId="2" borderId="9" xfId="0" applyFont="1" applyFill="1" applyBorder="1" applyAlignment="1">
      <alignment horizontal="center"/>
    </xf>
    <xf numFmtId="164" fontId="11" fillId="2" borderId="9" xfId="0" applyNumberFormat="1" applyFont="1" applyFill="1" applyBorder="1" applyAlignment="1">
      <alignment horizontal="right"/>
    </xf>
    <xf numFmtId="164" fontId="0" fillId="2" borderId="1" xfId="0" applyNumberFormat="1" applyFill="1" applyBorder="1"/>
    <xf numFmtId="0" fontId="10" fillId="2" borderId="6" xfId="0" applyFont="1" applyFill="1" applyBorder="1"/>
    <xf numFmtId="0" fontId="10" fillId="2" borderId="7" xfId="0" applyFont="1" applyFill="1" applyBorder="1"/>
    <xf numFmtId="0" fontId="10" fillId="2" borderId="8" xfId="0" applyFont="1" applyFill="1" applyBorder="1"/>
    <xf numFmtId="4" fontId="10" fillId="2" borderId="9" xfId="0" applyNumberFormat="1" applyFont="1" applyFill="1" applyBorder="1" applyAlignment="1">
      <alignment horizontal="right"/>
    </xf>
    <xf numFmtId="2" fontId="10" fillId="2" borderId="9" xfId="0" applyNumberFormat="1" applyFont="1" applyFill="1" applyBorder="1"/>
    <xf numFmtId="0" fontId="0" fillId="0" borderId="10" xfId="1" applyNumberFormat="1" applyFont="1"/>
    <xf numFmtId="0" fontId="17" fillId="0" borderId="21" xfId="1" applyFont="1" applyFill="1" applyBorder="1" applyAlignment="1">
      <alignment vertical="center"/>
    </xf>
    <xf numFmtId="49" fontId="20" fillId="2" borderId="10" xfId="0" applyNumberFormat="1" applyFont="1" applyFill="1" applyBorder="1" applyAlignment="1">
      <alignment horizontal="left" vertical="center"/>
    </xf>
    <xf numFmtId="0" fontId="20" fillId="2" borderId="10" xfId="0" applyFont="1" applyFill="1" applyBorder="1" applyAlignment="1">
      <alignment horizontal="left" vertical="center"/>
    </xf>
    <xf numFmtId="0" fontId="20" fillId="2" borderId="10" xfId="0" applyFont="1" applyFill="1" applyBorder="1" applyAlignment="1">
      <alignment horizontal="left" vertical="center" wrapText="1"/>
    </xf>
    <xf numFmtId="49" fontId="20" fillId="0" borderId="10" xfId="1" applyNumberFormat="1" applyFont="1" applyFill="1" applyBorder="1" applyAlignment="1">
      <alignment horizontal="left" vertical="center"/>
    </xf>
    <xf numFmtId="0" fontId="20" fillId="0" borderId="10" xfId="1" applyFont="1" applyFill="1" applyBorder="1" applyAlignment="1">
      <alignment horizontal="left" vertical="center"/>
    </xf>
    <xf numFmtId="0" fontId="20" fillId="0" borderId="10" xfId="1" applyFont="1" applyFill="1" applyBorder="1" applyAlignment="1">
      <alignment horizontal="left" vertical="center" wrapText="1"/>
    </xf>
    <xf numFmtId="0" fontId="20" fillId="0" borderId="10" xfId="1" applyFont="1" applyFill="1" applyBorder="1" applyAlignment="1">
      <alignment horizontal="center" vertical="center"/>
    </xf>
    <xf numFmtId="49" fontId="20" fillId="0" borderId="30" xfId="1" applyNumberFormat="1" applyFont="1" applyFill="1" applyBorder="1" applyAlignment="1">
      <alignment vertical="center" wrapText="1"/>
    </xf>
    <xf numFmtId="49" fontId="20" fillId="0" borderId="30" xfId="1" applyNumberFormat="1" applyFont="1" applyFill="1" applyBorder="1" applyAlignment="1">
      <alignment horizontal="center" vertical="center" wrapText="1"/>
    </xf>
    <xf numFmtId="49" fontId="29" fillId="0" borderId="30" xfId="1" applyNumberFormat="1" applyFont="1" applyFill="1" applyBorder="1" applyAlignment="1">
      <alignment vertical="center" wrapText="1"/>
    </xf>
    <xf numFmtId="49" fontId="22" fillId="0" borderId="30" xfId="1" applyNumberFormat="1" applyFont="1" applyFill="1" applyBorder="1" applyAlignment="1">
      <alignment vertical="center" wrapText="1"/>
    </xf>
    <xf numFmtId="49" fontId="13" fillId="0" borderId="30" xfId="1" applyNumberFormat="1" applyFont="1" applyFill="1" applyBorder="1" applyAlignment="1">
      <alignment vertical="center" wrapText="1"/>
    </xf>
    <xf numFmtId="49" fontId="13" fillId="0" borderId="30" xfId="1" applyNumberFormat="1" applyFont="1" applyFill="1" applyBorder="1" applyAlignment="1">
      <alignment horizontal="center" vertical="center" wrapText="1"/>
    </xf>
    <xf numFmtId="49" fontId="10" fillId="2" borderId="38" xfId="0" applyNumberFormat="1" applyFont="1" applyFill="1" applyBorder="1" applyAlignment="1">
      <alignment horizontal="center"/>
    </xf>
    <xf numFmtId="44" fontId="10" fillId="2" borderId="38" xfId="8" applyFont="1" applyFill="1" applyBorder="1" applyAlignment="1">
      <alignment horizontal="center"/>
    </xf>
    <xf numFmtId="44" fontId="10" fillId="2" borderId="9" xfId="8" applyFont="1" applyFill="1" applyBorder="1" applyAlignment="1">
      <alignment horizontal="center"/>
    </xf>
    <xf numFmtId="0" fontId="10" fillId="2" borderId="9" xfId="0" applyNumberFormat="1" applyFont="1" applyFill="1" applyBorder="1" applyAlignment="1">
      <alignment horizontal="right"/>
    </xf>
    <xf numFmtId="0" fontId="10" fillId="2" borderId="38" xfId="0" applyNumberFormat="1" applyFont="1" applyFill="1" applyBorder="1" applyAlignment="1">
      <alignment horizontal="right"/>
    </xf>
    <xf numFmtId="0" fontId="0" fillId="2" borderId="49" xfId="0" applyFill="1" applyBorder="1"/>
    <xf numFmtId="0" fontId="11" fillId="2" borderId="10" xfId="0" applyFont="1" applyFill="1" applyBorder="1"/>
    <xf numFmtId="0" fontId="11" fillId="2" borderId="10" xfId="0" applyFont="1" applyFill="1" applyBorder="1" applyAlignment="1">
      <alignment horizontal="center"/>
    </xf>
    <xf numFmtId="167" fontId="10" fillId="2" borderId="10" xfId="0" applyNumberFormat="1" applyFont="1" applyFill="1" applyBorder="1" applyAlignment="1">
      <alignment horizontal="center"/>
    </xf>
    <xf numFmtId="15" fontId="11" fillId="2" borderId="40" xfId="0" applyNumberFormat="1" applyFont="1" applyFill="1" applyBorder="1" applyAlignment="1">
      <alignment horizontal="center" vertical="center"/>
    </xf>
    <xf numFmtId="0" fontId="11" fillId="2" borderId="14" xfId="0" applyFont="1" applyFill="1" applyBorder="1" applyAlignment="1">
      <alignment horizontal="center" vertical="center"/>
    </xf>
    <xf numFmtId="49" fontId="11" fillId="2" borderId="11" xfId="0" applyNumberFormat="1" applyFont="1" applyFill="1" applyBorder="1" applyAlignment="1">
      <alignment horizontal="center" vertical="center"/>
    </xf>
    <xf numFmtId="49" fontId="11" fillId="2" borderId="12" xfId="0" applyNumberFormat="1" applyFont="1" applyFill="1" applyBorder="1" applyAlignment="1">
      <alignment horizontal="center" vertical="center"/>
    </xf>
    <xf numFmtId="164" fontId="10" fillId="2" borderId="38" xfId="0" applyNumberFormat="1" applyFont="1" applyFill="1" applyBorder="1" applyAlignment="1">
      <alignment horizontal="center" vertical="center"/>
    </xf>
    <xf numFmtId="164" fontId="11" fillId="2" borderId="38" xfId="0" applyNumberFormat="1" applyFont="1" applyFill="1" applyBorder="1" applyAlignment="1">
      <alignment horizontal="center" vertical="center"/>
    </xf>
    <xf numFmtId="4" fontId="11" fillId="2" borderId="38" xfId="0" applyNumberFormat="1" applyFont="1" applyFill="1" applyBorder="1" applyAlignment="1">
      <alignment horizontal="center" vertical="center"/>
    </xf>
    <xf numFmtId="4" fontId="10" fillId="2" borderId="38" xfId="0" applyNumberFormat="1" applyFont="1" applyFill="1" applyBorder="1" applyAlignment="1">
      <alignment horizontal="center" vertical="center"/>
    </xf>
    <xf numFmtId="4" fontId="11" fillId="2" borderId="10" xfId="0" applyNumberFormat="1" applyFont="1" applyFill="1" applyBorder="1"/>
    <xf numFmtId="0" fontId="11" fillId="2" borderId="10" xfId="0" applyFont="1" applyFill="1" applyBorder="1" applyAlignment="1">
      <alignment horizontal="center" vertical="center"/>
    </xf>
    <xf numFmtId="49" fontId="11" fillId="2" borderId="52" xfId="0" applyNumberFormat="1" applyFont="1" applyFill="1" applyBorder="1"/>
    <xf numFmtId="0" fontId="11" fillId="2" borderId="53" xfId="0" applyFont="1" applyFill="1" applyBorder="1"/>
    <xf numFmtId="4" fontId="11" fillId="2" borderId="53" xfId="0" applyNumberFormat="1" applyFont="1" applyFill="1" applyBorder="1"/>
    <xf numFmtId="0" fontId="11" fillId="2" borderId="54" xfId="0" applyFont="1" applyFill="1" applyBorder="1"/>
    <xf numFmtId="4" fontId="11" fillId="2" borderId="51" xfId="0" applyNumberFormat="1" applyFont="1" applyFill="1" applyBorder="1" applyAlignment="1">
      <alignment horizontal="center" vertical="center"/>
    </xf>
    <xf numFmtId="0" fontId="10" fillId="2" borderId="38" xfId="0" applyFont="1" applyFill="1" applyBorder="1" applyAlignment="1">
      <alignment horizontal="center"/>
    </xf>
    <xf numFmtId="4" fontId="11" fillId="2" borderId="38" xfId="0" applyNumberFormat="1" applyFont="1" applyFill="1" applyBorder="1" applyAlignment="1">
      <alignment horizontal="center"/>
    </xf>
    <xf numFmtId="0" fontId="11" fillId="2" borderId="38" xfId="0" applyFont="1" applyFill="1" applyBorder="1" applyAlignment="1">
      <alignment horizontal="center"/>
    </xf>
    <xf numFmtId="164" fontId="11" fillId="2" borderId="38" xfId="0" applyNumberFormat="1" applyFont="1" applyFill="1" applyBorder="1" applyAlignment="1">
      <alignment horizontal="right"/>
    </xf>
    <xf numFmtId="0" fontId="0" fillId="2" borderId="39" xfId="0" applyFill="1" applyBorder="1"/>
    <xf numFmtId="49" fontId="11" fillId="2" borderId="42" xfId="0" applyNumberFormat="1" applyFont="1" applyFill="1" applyBorder="1"/>
    <xf numFmtId="0" fontId="11" fillId="2" borderId="48" xfId="0" applyFont="1" applyFill="1" applyBorder="1"/>
    <xf numFmtId="4" fontId="11" fillId="2" borderId="48" xfId="0" applyNumberFormat="1" applyFont="1" applyFill="1" applyBorder="1"/>
    <xf numFmtId="0" fontId="11" fillId="2" borderId="43" xfId="0" applyFont="1" applyFill="1" applyBorder="1"/>
    <xf numFmtId="0" fontId="11" fillId="2" borderId="18" xfId="0" applyFont="1" applyFill="1" applyBorder="1"/>
    <xf numFmtId="0" fontId="11" fillId="2" borderId="41" xfId="0" applyFont="1" applyFill="1" applyBorder="1"/>
    <xf numFmtId="0" fontId="11" fillId="2" borderId="56" xfId="0" applyFont="1" applyFill="1" applyBorder="1" applyAlignment="1">
      <alignment horizontal="center" vertical="center"/>
    </xf>
    <xf numFmtId="164" fontId="0" fillId="0" borderId="10" xfId="1" applyNumberFormat="1" applyFont="1" applyFill="1" applyBorder="1" applyAlignment="1">
      <alignment vertical="center"/>
    </xf>
    <xf numFmtId="0" fontId="2" fillId="0" borderId="10" xfId="25"/>
    <xf numFmtId="0" fontId="23" fillId="0" borderId="10" xfId="26" applyBorder="1" applyAlignment="1"/>
    <xf numFmtId="0" fontId="30" fillId="0" borderId="10" xfId="26" applyFont="1" applyBorder="1" applyAlignment="1">
      <alignment vertical="center"/>
    </xf>
    <xf numFmtId="0" fontId="39" fillId="0" borderId="10" xfId="26" applyFont="1" applyBorder="1" applyAlignment="1">
      <alignment vertical="center"/>
    </xf>
    <xf numFmtId="0" fontId="42" fillId="0" borderId="10" xfId="26" applyFont="1" applyBorder="1" applyAlignment="1">
      <alignment vertical="center"/>
    </xf>
    <xf numFmtId="0" fontId="30" fillId="0" borderId="10" xfId="26" applyFont="1" applyBorder="1" applyAlignment="1">
      <alignment horizontal="left" vertical="center"/>
    </xf>
    <xf numFmtId="0" fontId="41" fillId="7" borderId="64" xfId="26" applyFont="1" applyFill="1" applyBorder="1" applyAlignment="1">
      <alignment vertical="center"/>
    </xf>
    <xf numFmtId="0" fontId="43" fillId="7" borderId="64" xfId="26" applyFont="1" applyFill="1" applyBorder="1" applyAlignment="1">
      <alignment vertical="center"/>
    </xf>
    <xf numFmtId="0" fontId="41" fillId="7" borderId="63" xfId="26" applyFont="1" applyFill="1" applyBorder="1" applyAlignment="1">
      <alignment vertical="center"/>
    </xf>
    <xf numFmtId="0" fontId="43" fillId="7" borderId="63" xfId="26" applyFont="1" applyFill="1" applyBorder="1" applyAlignment="1">
      <alignment vertical="center"/>
    </xf>
    <xf numFmtId="0" fontId="41" fillId="0" borderId="58" xfId="26" applyFont="1" applyFill="1" applyBorder="1" applyAlignment="1">
      <alignment vertical="center"/>
    </xf>
    <xf numFmtId="0" fontId="41" fillId="0" borderId="65" xfId="26" applyFont="1" applyFill="1" applyBorder="1" applyAlignment="1">
      <alignment vertical="center"/>
    </xf>
    <xf numFmtId="0" fontId="41" fillId="6" borderId="58" xfId="26" applyFont="1" applyFill="1" applyBorder="1" applyAlignment="1">
      <alignment vertical="center"/>
    </xf>
    <xf numFmtId="0" fontId="41" fillId="6" borderId="65" xfId="26" applyFont="1" applyFill="1" applyBorder="1" applyAlignment="1">
      <alignment vertical="center"/>
    </xf>
    <xf numFmtId="0" fontId="40" fillId="6" borderId="58" xfId="26" quotePrefix="1" applyFont="1" applyFill="1" applyBorder="1" applyAlignment="1">
      <alignment horizontal="left" vertical="center"/>
    </xf>
    <xf numFmtId="0" fontId="41" fillId="6" borderId="57" xfId="26" applyFont="1" applyFill="1" applyBorder="1" applyAlignment="1">
      <alignment vertical="center"/>
    </xf>
    <xf numFmtId="0" fontId="40" fillId="0" borderId="24" xfId="26" applyFont="1" applyBorder="1" applyAlignment="1">
      <alignment horizontal="center" vertical="center"/>
    </xf>
    <xf numFmtId="0" fontId="42" fillId="0" borderId="10" xfId="26" applyFont="1" applyBorder="1" applyAlignment="1">
      <alignment horizontal="center" vertical="center"/>
    </xf>
    <xf numFmtId="0" fontId="41" fillId="0" borderId="67" xfId="26" quotePrefix="1" applyFont="1" applyBorder="1" applyAlignment="1">
      <alignment horizontal="left" vertical="center"/>
    </xf>
    <xf numFmtId="0" fontId="41" fillId="0" borderId="60" xfId="26" applyFont="1" applyBorder="1" applyAlignment="1">
      <alignment vertical="center"/>
    </xf>
    <xf numFmtId="0" fontId="41" fillId="0" borderId="25" xfId="26" applyFont="1" applyBorder="1" applyAlignment="1">
      <alignment vertical="center"/>
    </xf>
    <xf numFmtId="174" fontId="41" fillId="6" borderId="25" xfId="26" applyNumberFormat="1" applyFont="1" applyFill="1" applyBorder="1" applyAlignment="1">
      <alignment vertical="center"/>
    </xf>
    <xf numFmtId="173" fontId="30" fillId="0" borderId="10" xfId="24" applyFont="1" applyBorder="1" applyAlignment="1">
      <alignment vertical="center"/>
    </xf>
    <xf numFmtId="0" fontId="41" fillId="0" borderId="68" xfId="26" applyFont="1" applyBorder="1" applyAlignment="1">
      <alignment vertical="center"/>
    </xf>
    <xf numFmtId="0" fontId="41" fillId="0" borderId="65" xfId="26" applyFont="1" applyBorder="1" applyAlignment="1">
      <alignment vertical="center"/>
    </xf>
    <xf numFmtId="0" fontId="41" fillId="0" borderId="61" xfId="26" applyFont="1" applyBorder="1" applyAlignment="1">
      <alignment vertical="center"/>
    </xf>
    <xf numFmtId="174" fontId="41" fillId="6" borderId="61" xfId="26" applyNumberFormat="1" applyFont="1" applyFill="1" applyBorder="1" applyAlignment="1">
      <alignment vertical="center"/>
    </xf>
    <xf numFmtId="0" fontId="41" fillId="0" borderId="68" xfId="26" quotePrefix="1" applyFont="1" applyBorder="1" applyAlignment="1">
      <alignment horizontal="left" vertical="center"/>
    </xf>
    <xf numFmtId="174" fontId="41" fillId="0" borderId="61" xfId="26" applyNumberFormat="1" applyFont="1" applyBorder="1" applyAlignment="1">
      <alignment vertical="center"/>
    </xf>
    <xf numFmtId="0" fontId="41" fillId="0" borderId="68" xfId="26" applyFont="1" applyFill="1" applyBorder="1" applyAlignment="1">
      <alignment vertical="center"/>
    </xf>
    <xf numFmtId="174" fontId="41" fillId="0" borderId="61" xfId="26" applyNumberFormat="1" applyFont="1" applyFill="1" applyBorder="1" applyAlignment="1">
      <alignment vertical="center"/>
    </xf>
    <xf numFmtId="0" fontId="40" fillId="0" borderId="68" xfId="26" quotePrefix="1" applyFont="1" applyBorder="1" applyAlignment="1">
      <alignment horizontal="left" vertical="center"/>
    </xf>
    <xf numFmtId="174" fontId="40" fillId="0" borderId="61" xfId="26" applyNumberFormat="1" applyFont="1" applyBorder="1" applyAlignment="1">
      <alignment vertical="center"/>
    </xf>
    <xf numFmtId="0" fontId="40" fillId="0" borderId="68" xfId="26" applyFont="1" applyFill="1" applyBorder="1" applyAlignment="1">
      <alignment vertical="center"/>
    </xf>
    <xf numFmtId="0" fontId="41" fillId="0" borderId="61" xfId="26" applyFont="1" applyFill="1" applyBorder="1" applyAlignment="1">
      <alignment vertical="center"/>
    </xf>
    <xf numFmtId="0" fontId="41" fillId="0" borderId="68" xfId="26" applyFont="1" applyBorder="1" applyAlignment="1">
      <alignment horizontal="left" vertical="center"/>
    </xf>
    <xf numFmtId="2" fontId="41" fillId="0" borderId="65" xfId="26" applyNumberFormat="1" applyFont="1" applyBorder="1" applyAlignment="1">
      <alignment vertical="center"/>
    </xf>
    <xf numFmtId="9" fontId="41" fillId="0" borderId="65" xfId="27" applyFont="1" applyBorder="1" applyAlignment="1">
      <alignment vertical="center"/>
    </xf>
    <xf numFmtId="0" fontId="41" fillId="0" borderId="69" xfId="26" applyFont="1" applyBorder="1" applyAlignment="1">
      <alignment vertical="center"/>
    </xf>
    <xf numFmtId="0" fontId="41" fillId="0" borderId="70" xfId="26" applyFont="1" applyBorder="1" applyAlignment="1">
      <alignment vertical="center"/>
    </xf>
    <xf numFmtId="0" fontId="41" fillId="0" borderId="71" xfId="26" applyFont="1" applyBorder="1" applyAlignment="1">
      <alignment vertical="center"/>
    </xf>
    <xf numFmtId="174" fontId="40" fillId="0" borderId="71" xfId="26" applyNumberFormat="1" applyFont="1" applyBorder="1" applyAlignment="1">
      <alignment vertical="center"/>
    </xf>
    <xf numFmtId="0" fontId="40" fillId="0" borderId="46" xfId="26" quotePrefix="1" applyFont="1" applyBorder="1" applyAlignment="1">
      <alignment horizontal="left" vertical="center"/>
    </xf>
    <xf numFmtId="0" fontId="41" fillId="0" borderId="47" xfId="26" applyFont="1" applyBorder="1" applyAlignment="1">
      <alignment vertical="center"/>
    </xf>
    <xf numFmtId="0" fontId="41" fillId="0" borderId="50" xfId="26" applyFont="1" applyBorder="1" applyAlignment="1">
      <alignment vertical="center"/>
    </xf>
    <xf numFmtId="174" fontId="40" fillId="0" borderId="50" xfId="26" applyNumberFormat="1" applyFont="1" applyBorder="1" applyAlignment="1">
      <alignment vertical="center"/>
    </xf>
    <xf numFmtId="174" fontId="41" fillId="6" borderId="72" xfId="26" applyNumberFormat="1" applyFont="1" applyFill="1" applyBorder="1" applyAlignment="1">
      <alignment vertical="center"/>
    </xf>
    <xf numFmtId="0" fontId="41" fillId="0" borderId="10" xfId="26" applyFont="1" applyBorder="1" applyAlignment="1">
      <alignment vertical="center"/>
    </xf>
    <xf numFmtId="174" fontId="41" fillId="6" borderId="73" xfId="26" applyNumberFormat="1" applyFont="1" applyFill="1" applyBorder="1" applyAlignment="1">
      <alignment vertical="center"/>
    </xf>
    <xf numFmtId="174" fontId="41" fillId="0" borderId="10" xfId="26" applyNumberFormat="1" applyFont="1" applyBorder="1" applyAlignment="1">
      <alignment vertical="center"/>
    </xf>
    <xf numFmtId="44" fontId="30" fillId="0" borderId="10" xfId="26" applyNumberFormat="1" applyFont="1" applyBorder="1" applyAlignment="1">
      <alignment vertical="center"/>
    </xf>
    <xf numFmtId="174" fontId="41" fillId="0" borderId="73" xfId="26" applyNumberFormat="1" applyFont="1" applyBorder="1" applyAlignment="1">
      <alignment vertical="center"/>
    </xf>
    <xf numFmtId="174" fontId="40" fillId="0" borderId="73" xfId="26" applyNumberFormat="1" applyFont="1" applyBorder="1" applyAlignment="1">
      <alignment vertical="center"/>
    </xf>
    <xf numFmtId="165" fontId="41" fillId="0" borderId="10" xfId="26" applyNumberFormat="1" applyFont="1" applyBorder="1" applyAlignment="1">
      <alignment vertical="center"/>
    </xf>
    <xf numFmtId="10" fontId="41" fillId="0" borderId="73" xfId="27" applyNumberFormat="1" applyFont="1" applyBorder="1" applyAlignment="1">
      <alignment horizontal="center" vertical="center"/>
    </xf>
    <xf numFmtId="0" fontId="41" fillId="0" borderId="50" xfId="26" applyFont="1" applyFill="1" applyBorder="1" applyAlignment="1">
      <alignment vertical="center"/>
    </xf>
    <xf numFmtId="10" fontId="41" fillId="0" borderId="74" xfId="27" applyNumberFormat="1" applyFont="1" applyFill="1" applyBorder="1" applyAlignment="1">
      <alignment horizontal="center" vertical="center"/>
    </xf>
    <xf numFmtId="0" fontId="30" fillId="0" borderId="10" xfId="26" quotePrefix="1" applyFont="1" applyBorder="1" applyAlignment="1">
      <alignment horizontal="left" vertical="center" wrapText="1"/>
    </xf>
    <xf numFmtId="0" fontId="39" fillId="0" borderId="10" xfId="26" quotePrefix="1" applyFont="1" applyBorder="1" applyAlignment="1">
      <alignment horizontal="left" vertical="center" wrapText="1"/>
    </xf>
    <xf numFmtId="0" fontId="40" fillId="0" borderId="10" xfId="26" applyFont="1" applyFill="1" applyBorder="1" applyAlignment="1">
      <alignment horizontal="center" vertical="center" wrapText="1"/>
    </xf>
    <xf numFmtId="0" fontId="40" fillId="0" borderId="10" xfId="26" applyFont="1" applyFill="1" applyBorder="1" applyAlignment="1">
      <alignment horizontal="left" vertical="center" wrapText="1"/>
    </xf>
    <xf numFmtId="0" fontId="41" fillId="0" borderId="10" xfId="26" quotePrefix="1" applyFont="1" applyFill="1" applyBorder="1" applyAlignment="1">
      <alignment horizontal="left" vertical="center" wrapText="1"/>
    </xf>
    <xf numFmtId="0" fontId="41" fillId="0" borderId="10" xfId="26" applyFont="1" applyFill="1" applyBorder="1" applyAlignment="1">
      <alignment horizontal="left" vertical="center" wrapText="1"/>
    </xf>
    <xf numFmtId="0" fontId="25" fillId="0" borderId="10" xfId="26" applyFont="1" applyFill="1" applyBorder="1" applyAlignment="1"/>
    <xf numFmtId="15" fontId="36" fillId="0" borderId="60" xfId="25" applyNumberFormat="1" applyFont="1" applyBorder="1" applyAlignment="1">
      <alignment horizontal="center"/>
    </xf>
    <xf numFmtId="0" fontId="41" fillId="0" borderId="10" xfId="26" applyFont="1" applyFill="1" applyBorder="1" applyAlignment="1">
      <alignment vertical="center" wrapText="1"/>
    </xf>
    <xf numFmtId="0" fontId="40" fillId="0" borderId="10" xfId="26" quotePrefix="1" applyFont="1" applyFill="1" applyBorder="1" applyAlignment="1">
      <alignment horizontal="left" vertical="center" wrapText="1"/>
    </xf>
    <xf numFmtId="0" fontId="40" fillId="0" borderId="10" xfId="26" applyFont="1" applyFill="1" applyBorder="1" applyAlignment="1">
      <alignment vertical="center"/>
    </xf>
    <xf numFmtId="0" fontId="41" fillId="0" borderId="10" xfId="26" applyFont="1" applyFill="1" applyBorder="1" applyAlignment="1">
      <alignment horizontal="left" vertical="center"/>
    </xf>
    <xf numFmtId="0" fontId="41" fillId="7" borderId="75" xfId="26" applyFont="1" applyFill="1" applyBorder="1" applyAlignment="1">
      <alignment horizontal="left" vertical="center"/>
    </xf>
    <xf numFmtId="0" fontId="41" fillId="7" borderId="76" xfId="26" applyFont="1" applyFill="1" applyBorder="1" applyAlignment="1">
      <alignment vertical="center"/>
    </xf>
    <xf numFmtId="0" fontId="43" fillId="7" borderId="76" xfId="26" applyFont="1" applyFill="1" applyBorder="1" applyAlignment="1">
      <alignment vertical="center"/>
    </xf>
    <xf numFmtId="0" fontId="41" fillId="7" borderId="77" xfId="26" applyFont="1" applyFill="1" applyBorder="1" applyAlignment="1">
      <alignment vertical="center"/>
    </xf>
    <xf numFmtId="0" fontId="41" fillId="7" borderId="80" xfId="26" applyFont="1" applyFill="1" applyBorder="1" applyAlignment="1">
      <alignment horizontal="left" vertical="center"/>
    </xf>
    <xf numFmtId="0" fontId="41" fillId="7" borderId="81" xfId="26" applyFont="1" applyFill="1" applyBorder="1" applyAlignment="1">
      <alignment vertical="center"/>
    </xf>
    <xf numFmtId="0" fontId="41" fillId="7" borderId="78" xfId="26" applyFont="1" applyFill="1" applyBorder="1" applyAlignment="1">
      <alignment horizontal="left" vertical="center"/>
    </xf>
    <xf numFmtId="0" fontId="41" fillId="7" borderId="82" xfId="26" applyFont="1" applyFill="1" applyBorder="1" applyAlignment="1">
      <alignment vertical="center"/>
    </xf>
    <xf numFmtId="0" fontId="43" fillId="7" borderId="82" xfId="26" applyFont="1" applyFill="1" applyBorder="1" applyAlignment="1">
      <alignment vertical="center"/>
    </xf>
    <xf numFmtId="0" fontId="41" fillId="7" borderId="83" xfId="26" applyFont="1" applyFill="1" applyBorder="1" applyAlignment="1">
      <alignment vertical="center"/>
    </xf>
    <xf numFmtId="0" fontId="41" fillId="0" borderId="84" xfId="26" applyFont="1" applyBorder="1" applyAlignment="1">
      <alignment horizontal="left" vertical="center"/>
    </xf>
    <xf numFmtId="175" fontId="42" fillId="0" borderId="10" xfId="26" applyNumberFormat="1" applyFont="1" applyBorder="1" applyAlignment="1">
      <alignment horizontal="center" vertical="center"/>
    </xf>
    <xf numFmtId="0" fontId="11" fillId="2" borderId="55" xfId="0" applyFont="1" applyFill="1" applyBorder="1" applyAlignment="1">
      <alignment vertical="center"/>
    </xf>
    <xf numFmtId="0" fontId="0" fillId="0" borderId="10" xfId="1" applyFont="1" applyFill="1" applyBorder="1" applyAlignment="1">
      <alignment vertical="center"/>
    </xf>
    <xf numFmtId="49" fontId="15" fillId="0" borderId="10" xfId="1" applyNumberFormat="1" applyFont="1" applyFill="1" applyBorder="1" applyAlignment="1">
      <alignment vertical="center"/>
    </xf>
    <xf numFmtId="164" fontId="15" fillId="0" borderId="10" xfId="1" applyNumberFormat="1" applyFont="1" applyFill="1" applyBorder="1" applyAlignment="1">
      <alignment horizontal="center" vertical="center"/>
    </xf>
    <xf numFmtId="0" fontId="0" fillId="0" borderId="10" xfId="1" applyFont="1" applyFill="1" applyBorder="1"/>
    <xf numFmtId="0" fontId="16" fillId="0" borderId="10" xfId="1" applyFont="1" applyFill="1" applyBorder="1" applyAlignment="1">
      <alignment vertical="center"/>
    </xf>
    <xf numFmtId="164" fontId="16" fillId="0" borderId="10" xfId="1" applyNumberFormat="1" applyFont="1" applyFill="1" applyBorder="1" applyAlignment="1">
      <alignment vertical="center"/>
    </xf>
    <xf numFmtId="0" fontId="16" fillId="0" borderId="10" xfId="1" applyFont="1" applyFill="1" applyBorder="1"/>
    <xf numFmtId="0" fontId="40" fillId="0" borderId="85" xfId="26" applyFont="1" applyBorder="1" applyAlignment="1">
      <alignment vertical="center"/>
    </xf>
    <xf numFmtId="0" fontId="41" fillId="0" borderId="86" xfId="26" applyFont="1" applyBorder="1" applyAlignment="1">
      <alignment vertical="center"/>
    </xf>
    <xf numFmtId="0" fontId="41" fillId="0" borderId="87" xfId="26" applyFont="1" applyBorder="1" applyAlignment="1">
      <alignment horizontal="left" vertical="center"/>
    </xf>
    <xf numFmtId="0" fontId="41" fillId="0" borderId="88" xfId="26" applyFont="1" applyBorder="1" applyAlignment="1">
      <alignment horizontal="left" vertical="center"/>
    </xf>
    <xf numFmtId="0" fontId="41" fillId="0" borderId="89" xfId="26" applyFont="1" applyBorder="1" applyAlignment="1">
      <alignment vertical="center"/>
    </xf>
    <xf numFmtId="0" fontId="41" fillId="0" borderId="90" xfId="26" applyFont="1" applyBorder="1" applyAlignment="1">
      <alignment vertical="center"/>
    </xf>
    <xf numFmtId="0" fontId="41" fillId="0" borderId="91" xfId="26" applyFont="1" applyBorder="1" applyAlignment="1">
      <alignment horizontal="left" vertical="center"/>
    </xf>
    <xf numFmtId="0" fontId="41" fillId="0" borderId="92" xfId="26" applyFont="1" applyBorder="1" applyAlignment="1">
      <alignment vertical="center"/>
    </xf>
    <xf numFmtId="0" fontId="41" fillId="0" borderId="93" xfId="26" applyFont="1" applyBorder="1" applyAlignment="1">
      <alignment vertical="center"/>
    </xf>
    <xf numFmtId="0" fontId="30" fillId="0" borderId="95" xfId="26" applyFont="1" applyBorder="1" applyAlignment="1">
      <alignment vertical="center"/>
    </xf>
    <xf numFmtId="0" fontId="30" fillId="0" borderId="96" xfId="26" applyFont="1" applyBorder="1" applyAlignment="1">
      <alignment vertical="center"/>
    </xf>
    <xf numFmtId="0" fontId="42" fillId="0" borderId="96" xfId="26" applyFont="1" applyBorder="1" applyAlignment="1">
      <alignment horizontal="center" vertical="center"/>
    </xf>
    <xf numFmtId="0" fontId="30" fillId="0" borderId="96" xfId="26" quotePrefix="1" applyFont="1" applyBorder="1" applyAlignment="1">
      <alignment horizontal="left" vertical="center" wrapText="1"/>
    </xf>
    <xf numFmtId="0" fontId="41" fillId="0" borderId="95" xfId="26" applyFont="1" applyBorder="1" applyAlignment="1">
      <alignment vertical="center"/>
    </xf>
    <xf numFmtId="0" fontId="37" fillId="0" borderId="10" xfId="25" applyFont="1"/>
    <xf numFmtId="0" fontId="2" fillId="0" borderId="96" xfId="25" applyBorder="1"/>
    <xf numFmtId="0" fontId="37" fillId="0" borderId="95" xfId="25" applyFont="1" applyBorder="1"/>
    <xf numFmtId="0" fontId="2" fillId="0" borderId="97" xfId="25" applyBorder="1"/>
    <xf numFmtId="0" fontId="2" fillId="0" borderId="98" xfId="25" applyBorder="1"/>
    <xf numFmtId="0" fontId="2" fillId="0" borderId="99" xfId="25" applyBorder="1"/>
    <xf numFmtId="0" fontId="17" fillId="0" borderId="21" xfId="1" applyFont="1" applyFill="1" applyBorder="1" applyAlignment="1">
      <alignment horizontal="center" vertical="center"/>
    </xf>
    <xf numFmtId="176" fontId="25" fillId="0" borderId="10" xfId="26" applyNumberFormat="1" applyFont="1" applyFill="1" applyBorder="1" applyAlignment="1"/>
    <xf numFmtId="44" fontId="41" fillId="0" borderId="65" xfId="26" applyNumberFormat="1" applyFont="1" applyFill="1" applyBorder="1" applyAlignment="1">
      <alignment vertical="center"/>
    </xf>
    <xf numFmtId="167" fontId="40" fillId="0" borderId="61" xfId="26" applyNumberFormat="1" applyFont="1" applyFill="1" applyBorder="1" applyAlignment="1">
      <alignment vertical="center"/>
    </xf>
    <xf numFmtId="0" fontId="41" fillId="0" borderId="67" xfId="26" applyFont="1" applyBorder="1" applyAlignment="1">
      <alignment horizontal="left" vertical="center"/>
    </xf>
    <xf numFmtId="2" fontId="41" fillId="0" borderId="60" xfId="26" applyNumberFormat="1" applyFont="1" applyBorder="1" applyAlignment="1">
      <alignment vertical="center"/>
    </xf>
    <xf numFmtId="9" fontId="41" fillId="0" borderId="60" xfId="27" applyFont="1" applyBorder="1" applyAlignment="1">
      <alignment vertical="center"/>
    </xf>
    <xf numFmtId="174" fontId="41" fillId="0" borderId="25" xfId="26" applyNumberFormat="1" applyFont="1" applyBorder="1" applyAlignment="1">
      <alignment vertical="center"/>
    </xf>
    <xf numFmtId="49" fontId="20" fillId="2" borderId="10" xfId="0" applyNumberFormat="1" applyFont="1" applyFill="1" applyBorder="1" applyAlignment="1">
      <alignment vertical="center"/>
    </xf>
    <xf numFmtId="49" fontId="20" fillId="2" borderId="10" xfId="0" applyNumberFormat="1" applyFont="1" applyFill="1" applyBorder="1" applyAlignment="1">
      <alignment vertical="center" wrapText="1"/>
    </xf>
    <xf numFmtId="49" fontId="20" fillId="2" borderId="10" xfId="0" applyNumberFormat="1" applyFont="1" applyFill="1" applyBorder="1" applyAlignment="1">
      <alignment horizontal="center" vertical="center" wrapText="1"/>
    </xf>
    <xf numFmtId="0" fontId="13" fillId="0" borderId="30" xfId="1" applyNumberFormat="1" applyFont="1" applyFill="1" applyBorder="1" applyAlignment="1">
      <alignment horizontal="center" vertical="center"/>
    </xf>
    <xf numFmtId="49" fontId="20" fillId="2" borderId="44" xfId="0" applyNumberFormat="1" applyFont="1" applyFill="1" applyBorder="1" applyAlignment="1">
      <alignment vertical="center" wrapText="1"/>
    </xf>
    <xf numFmtId="49" fontId="13" fillId="2" borderId="44" xfId="0" applyNumberFormat="1" applyFont="1" applyFill="1" applyBorder="1" applyAlignment="1">
      <alignment vertical="center" wrapText="1"/>
    </xf>
    <xf numFmtId="49" fontId="13" fillId="2" borderId="44" xfId="0" applyNumberFormat="1" applyFont="1" applyFill="1" applyBorder="1" applyAlignment="1">
      <alignment horizontal="center" vertical="center" wrapText="1"/>
    </xf>
    <xf numFmtId="3" fontId="13" fillId="2" borderId="44" xfId="0" applyNumberFormat="1" applyFont="1" applyFill="1" applyBorder="1" applyAlignment="1">
      <alignment vertical="center"/>
    </xf>
    <xf numFmtId="167" fontId="13" fillId="2" borderId="44" xfId="0" applyNumberFormat="1" applyFont="1" applyFill="1" applyBorder="1" applyAlignment="1">
      <alignment vertical="center"/>
    </xf>
    <xf numFmtId="0" fontId="13" fillId="2" borderId="28" xfId="0" applyFont="1" applyFill="1" applyBorder="1" applyAlignment="1">
      <alignment vertical="center"/>
    </xf>
    <xf numFmtId="164" fontId="13" fillId="3" borderId="45" xfId="0" applyNumberFormat="1" applyFont="1" applyFill="1" applyBorder="1" applyAlignment="1">
      <alignment horizontal="center" vertical="center" wrapText="1"/>
    </xf>
    <xf numFmtId="49" fontId="20" fillId="2" borderId="44" xfId="0" applyNumberFormat="1" applyFont="1" applyFill="1" applyBorder="1" applyAlignment="1">
      <alignment horizontal="center" vertical="center" wrapText="1"/>
    </xf>
    <xf numFmtId="0" fontId="13" fillId="2" borderId="44" xfId="0" applyFont="1" applyFill="1" applyBorder="1" applyAlignment="1">
      <alignment vertical="center"/>
    </xf>
    <xf numFmtId="0" fontId="13" fillId="0" borderId="0" xfId="0" applyNumberFormat="1" applyFont="1"/>
    <xf numFmtId="0" fontId="13" fillId="0" borderId="10" xfId="0" applyNumberFormat="1" applyFont="1" applyBorder="1"/>
    <xf numFmtId="0" fontId="13" fillId="2" borderId="16" xfId="0" applyFont="1" applyFill="1" applyBorder="1" applyAlignment="1">
      <alignment vertical="center"/>
    </xf>
    <xf numFmtId="0" fontId="13" fillId="2" borderId="16" xfId="0" applyFont="1" applyFill="1" applyBorder="1" applyAlignment="1">
      <alignment vertical="center" wrapText="1"/>
    </xf>
    <xf numFmtId="0" fontId="13" fillId="2" borderId="16" xfId="0" applyFont="1" applyFill="1" applyBorder="1" applyAlignment="1">
      <alignment horizontal="right" vertical="center"/>
    </xf>
    <xf numFmtId="0" fontId="13" fillId="0" borderId="0" xfId="0" applyNumberFormat="1" applyFont="1" applyAlignment="1">
      <alignment vertical="center"/>
    </xf>
    <xf numFmtId="49" fontId="22" fillId="2" borderId="15" xfId="0" applyNumberFormat="1" applyFont="1" applyFill="1" applyBorder="1" applyAlignment="1">
      <alignment horizontal="left" vertical="center"/>
    </xf>
    <xf numFmtId="0" fontId="13" fillId="0" borderId="10" xfId="0" applyNumberFormat="1" applyFont="1" applyBorder="1" applyAlignment="1">
      <alignment vertical="center"/>
    </xf>
    <xf numFmtId="4" fontId="13" fillId="0" borderId="0" xfId="0" applyNumberFormat="1" applyFont="1" applyAlignment="1">
      <alignment vertical="center"/>
    </xf>
    <xf numFmtId="0" fontId="13" fillId="0" borderId="0" xfId="0" applyNumberFormat="1" applyFont="1" applyAlignment="1">
      <alignment horizontal="right" vertical="center"/>
    </xf>
    <xf numFmtId="0" fontId="13" fillId="2" borderId="44" xfId="0" applyFont="1" applyFill="1" applyBorder="1" applyAlignment="1">
      <alignment horizontal="right" vertical="center"/>
    </xf>
    <xf numFmtId="171" fontId="13" fillId="2" borderId="44" xfId="0" applyNumberFormat="1" applyFont="1" applyFill="1" applyBorder="1" applyAlignment="1">
      <alignment vertical="center"/>
    </xf>
    <xf numFmtId="0" fontId="13" fillId="2" borderId="44" xfId="0" applyNumberFormat="1" applyFont="1" applyFill="1" applyBorder="1" applyAlignment="1">
      <alignment horizontal="right" vertical="center"/>
    </xf>
    <xf numFmtId="164" fontId="13" fillId="3" borderId="45" xfId="0" applyNumberFormat="1" applyFont="1" applyFill="1" applyBorder="1" applyAlignment="1">
      <alignment vertical="center" wrapText="1"/>
    </xf>
    <xf numFmtId="49" fontId="26" fillId="0" borderId="44" xfId="23" applyNumberFormat="1" applyFont="1" applyBorder="1" applyAlignment="1">
      <alignment vertical="center" wrapText="1"/>
    </xf>
    <xf numFmtId="49" fontId="31" fillId="0" borderId="44" xfId="23" applyNumberFormat="1" applyFont="1" applyBorder="1" applyAlignment="1">
      <alignment vertical="center" wrapText="1"/>
    </xf>
    <xf numFmtId="0" fontId="31" fillId="0" borderId="44" xfId="23" applyFont="1" applyBorder="1" applyAlignment="1">
      <alignment horizontal="right" vertical="center"/>
    </xf>
    <xf numFmtId="0" fontId="20" fillId="0" borderId="44" xfId="0" applyFont="1" applyBorder="1" applyAlignment="1">
      <alignment vertical="center"/>
    </xf>
    <xf numFmtId="49" fontId="13" fillId="2" borderId="44" xfId="0" applyNumberFormat="1" applyFont="1" applyFill="1" applyBorder="1" applyAlignment="1">
      <alignment horizontal="right" vertical="center" wrapText="1"/>
    </xf>
    <xf numFmtId="0" fontId="31" fillId="0" borderId="44" xfId="23" applyFont="1" applyBorder="1" applyAlignment="1">
      <alignment vertical="center"/>
    </xf>
    <xf numFmtId="168" fontId="13" fillId="2" borderId="44" xfId="0" applyNumberFormat="1" applyFont="1" applyFill="1" applyBorder="1" applyAlignment="1">
      <alignment horizontal="center" vertical="center"/>
    </xf>
    <xf numFmtId="49" fontId="13" fillId="2" borderId="103" xfId="0" applyNumberFormat="1" applyFont="1" applyFill="1" applyBorder="1" applyAlignment="1">
      <alignment vertical="center" wrapText="1"/>
    </xf>
    <xf numFmtId="49" fontId="13" fillId="2" borderId="103" xfId="0" applyNumberFormat="1" applyFont="1" applyFill="1" applyBorder="1" applyAlignment="1">
      <alignment horizontal="center" vertical="center" wrapText="1"/>
    </xf>
    <xf numFmtId="0" fontId="13" fillId="2" borderId="103" xfId="0" applyFont="1" applyFill="1" applyBorder="1" applyAlignment="1">
      <alignment horizontal="right" vertical="center"/>
    </xf>
    <xf numFmtId="171" fontId="13" fillId="2" borderId="103" xfId="0" applyNumberFormat="1" applyFont="1" applyFill="1" applyBorder="1" applyAlignment="1">
      <alignment vertical="center"/>
    </xf>
    <xf numFmtId="164" fontId="13" fillId="3" borderId="104" xfId="0" applyNumberFormat="1" applyFont="1" applyFill="1" applyBorder="1" applyAlignment="1">
      <alignment horizontal="center" vertical="center" wrapText="1"/>
    </xf>
    <xf numFmtId="0" fontId="13" fillId="2" borderId="28" xfId="0" applyFont="1" applyFill="1" applyBorder="1" applyAlignment="1">
      <alignment horizontal="right" vertical="center"/>
    </xf>
    <xf numFmtId="0" fontId="13" fillId="2" borderId="105" xfId="0" applyFont="1" applyFill="1" applyBorder="1" applyAlignment="1">
      <alignment vertical="center"/>
    </xf>
    <xf numFmtId="0" fontId="13" fillId="2" borderId="45" xfId="0" applyFont="1" applyFill="1" applyBorder="1" applyAlignment="1">
      <alignment vertical="center"/>
    </xf>
    <xf numFmtId="168" fontId="13" fillId="2" borderId="45" xfId="0" applyNumberFormat="1" applyFont="1" applyFill="1" applyBorder="1" applyAlignment="1">
      <alignment horizontal="center" vertical="center"/>
    </xf>
    <xf numFmtId="168" fontId="13" fillId="2" borderId="28" xfId="0" applyNumberFormat="1" applyFont="1" applyFill="1" applyBorder="1" applyAlignment="1">
      <alignment horizontal="right" vertical="center"/>
    </xf>
    <xf numFmtId="3" fontId="13" fillId="2" borderId="28" xfId="0" applyNumberFormat="1" applyFont="1" applyFill="1" applyBorder="1" applyAlignment="1">
      <alignment horizontal="right" vertical="center"/>
    </xf>
    <xf numFmtId="168" fontId="13" fillId="2" borderId="102" xfId="0" applyNumberFormat="1" applyFont="1" applyFill="1" applyBorder="1" applyAlignment="1">
      <alignment horizontal="right" vertical="center"/>
    </xf>
    <xf numFmtId="168" fontId="13" fillId="2" borderId="103" xfId="0" applyNumberFormat="1" applyFont="1" applyFill="1" applyBorder="1" applyAlignment="1">
      <alignment horizontal="center" vertical="center"/>
    </xf>
    <xf numFmtId="168" fontId="13" fillId="2" borderId="104" xfId="0" applyNumberFormat="1" applyFont="1" applyFill="1" applyBorder="1" applyAlignment="1">
      <alignment horizontal="center" vertical="center"/>
    </xf>
    <xf numFmtId="0" fontId="13" fillId="2" borderId="106" xfId="0" applyFont="1" applyFill="1" applyBorder="1" applyAlignment="1">
      <alignment vertical="center"/>
    </xf>
    <xf numFmtId="0" fontId="13" fillId="2" borderId="107" xfId="0" applyFont="1" applyFill="1" applyBorder="1" applyAlignment="1">
      <alignment vertical="center"/>
    </xf>
    <xf numFmtId="167" fontId="13" fillId="2" borderId="28" xfId="0" applyNumberFormat="1" applyFont="1" applyFill="1" applyBorder="1" applyAlignment="1">
      <alignment vertical="center"/>
    </xf>
    <xf numFmtId="167" fontId="13" fillId="2" borderId="102" xfId="0" applyNumberFormat="1" applyFont="1" applyFill="1" applyBorder="1" applyAlignment="1">
      <alignment horizontal="center" vertical="center"/>
    </xf>
    <xf numFmtId="167" fontId="13" fillId="2" borderId="103" xfId="0" applyNumberFormat="1" applyFont="1" applyFill="1" applyBorder="1" applyAlignment="1">
      <alignment horizontal="center" vertical="center"/>
    </xf>
    <xf numFmtId="0" fontId="13" fillId="0" borderId="0" xfId="0" applyNumberFormat="1" applyFont="1" applyAlignment="1">
      <alignment horizontal="center" vertical="center"/>
    </xf>
    <xf numFmtId="49" fontId="13" fillId="2" borderId="44" xfId="0" applyNumberFormat="1" applyFont="1" applyFill="1" applyBorder="1" applyAlignment="1">
      <alignment vertical="center"/>
    </xf>
    <xf numFmtId="2" fontId="13" fillId="2" borderId="44" xfId="0" applyNumberFormat="1" applyFont="1" applyFill="1" applyBorder="1" applyAlignment="1">
      <alignment vertical="center" wrapText="1"/>
    </xf>
    <xf numFmtId="49" fontId="13" fillId="0" borderId="44" xfId="0" applyNumberFormat="1" applyFont="1" applyFill="1" applyBorder="1" applyAlignment="1">
      <alignment vertical="center" wrapText="1"/>
    </xf>
    <xf numFmtId="0" fontId="13" fillId="0" borderId="10" xfId="0" applyNumberFormat="1" applyFont="1" applyFill="1" applyBorder="1" applyAlignment="1">
      <alignment vertical="center"/>
    </xf>
    <xf numFmtId="0" fontId="13" fillId="0" borderId="10" xfId="0" applyNumberFormat="1" applyFont="1" applyBorder="1" applyAlignment="1">
      <alignment horizontal="right" vertical="center"/>
    </xf>
    <xf numFmtId="164" fontId="20" fillId="2" borderId="18" xfId="0" applyNumberFormat="1"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30" xfId="0" applyFont="1" applyFill="1" applyBorder="1" applyAlignment="1">
      <alignment horizontal="center" vertical="center" wrapText="1"/>
    </xf>
    <xf numFmtId="1"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center" vertical="center" wrapText="1"/>
    </xf>
    <xf numFmtId="168" fontId="13" fillId="2" borderId="30" xfId="0" applyNumberFormat="1" applyFont="1" applyFill="1" applyBorder="1" applyAlignment="1">
      <alignment horizontal="center" vertical="center" wrapText="1"/>
    </xf>
    <xf numFmtId="0" fontId="13" fillId="2" borderId="17" xfId="0" applyFont="1" applyFill="1" applyBorder="1" applyAlignment="1">
      <alignment vertical="center"/>
    </xf>
    <xf numFmtId="0" fontId="0" fillId="0" borderId="10" xfId="1" applyNumberFormat="1" applyFont="1" applyBorder="1"/>
    <xf numFmtId="0" fontId="10" fillId="0" borderId="109" xfId="1" applyFont="1" applyFill="1" applyBorder="1" applyAlignment="1">
      <alignment horizontal="center" vertical="center" wrapText="1"/>
    </xf>
    <xf numFmtId="0" fontId="12" fillId="0" borderId="110" xfId="1" applyFont="1" applyFill="1" applyBorder="1" applyAlignment="1">
      <alignment horizontal="center" vertical="center" wrapText="1"/>
    </xf>
    <xf numFmtId="0" fontId="17" fillId="0" borderId="10" xfId="1" applyNumberFormat="1" applyFont="1" applyAlignment="1">
      <alignment vertical="center"/>
    </xf>
    <xf numFmtId="0" fontId="17" fillId="0" borderId="10" xfId="1" applyNumberFormat="1" applyFont="1" applyBorder="1" applyAlignment="1">
      <alignment vertical="center"/>
    </xf>
    <xf numFmtId="0" fontId="13" fillId="0" borderId="30" xfId="1" applyFont="1" applyFill="1" applyBorder="1" applyAlignment="1">
      <alignment horizontal="center" vertical="center"/>
    </xf>
    <xf numFmtId="0" fontId="17" fillId="0" borderId="10" xfId="1" applyNumberFormat="1" applyFont="1" applyAlignment="1">
      <alignment horizontal="center" vertical="center"/>
    </xf>
    <xf numFmtId="164" fontId="13" fillId="2" borderId="18" xfId="0" applyNumberFormat="1" applyFont="1" applyFill="1" applyBorder="1" applyAlignment="1">
      <alignment horizontal="center" vertical="center"/>
    </xf>
    <xf numFmtId="0" fontId="13" fillId="2" borderId="18" xfId="0" applyFont="1" applyFill="1" applyBorder="1" applyAlignment="1">
      <alignment vertical="center"/>
    </xf>
    <xf numFmtId="49" fontId="20" fillId="2" borderId="111" xfId="0" applyNumberFormat="1" applyFont="1" applyFill="1" applyBorder="1" applyAlignment="1">
      <alignment horizontal="left" vertical="center"/>
    </xf>
    <xf numFmtId="0" fontId="20" fillId="2" borderId="10" xfId="0" applyFont="1" applyFill="1" applyBorder="1" applyAlignment="1">
      <alignment horizontal="center" vertical="center"/>
    </xf>
    <xf numFmtId="164" fontId="20" fillId="2" borderId="10" xfId="0" applyNumberFormat="1" applyFont="1" applyFill="1" applyBorder="1" applyAlignment="1">
      <alignment horizontal="center" vertical="center"/>
    </xf>
    <xf numFmtId="0" fontId="20" fillId="2" borderId="10" xfId="0" applyFont="1" applyFill="1" applyBorder="1" applyAlignment="1">
      <alignment vertical="center"/>
    </xf>
    <xf numFmtId="0" fontId="20" fillId="2" borderId="10" xfId="0" applyFont="1" applyFill="1" applyBorder="1" applyAlignment="1">
      <alignment horizontal="right" vertical="center"/>
    </xf>
    <xf numFmtId="49" fontId="20" fillId="2" borderId="112" xfId="0" applyNumberFormat="1" applyFont="1" applyFill="1" applyBorder="1" applyAlignment="1">
      <alignment vertical="top"/>
    </xf>
    <xf numFmtId="49" fontId="20" fillId="2" borderId="30" xfId="0" applyNumberFormat="1" applyFont="1" applyFill="1" applyBorder="1" applyAlignment="1">
      <alignment vertical="top" wrapText="1"/>
    </xf>
    <xf numFmtId="49" fontId="20" fillId="2" borderId="30" xfId="0" applyNumberFormat="1" applyFont="1" applyFill="1" applyBorder="1" applyAlignment="1">
      <alignment horizontal="center" vertical="top" wrapText="1"/>
    </xf>
    <xf numFmtId="171" fontId="13" fillId="2" borderId="30" xfId="0" applyNumberFormat="1" applyFont="1" applyFill="1" applyBorder="1" applyAlignment="1">
      <alignment vertical="top"/>
    </xf>
    <xf numFmtId="164" fontId="13" fillId="5" borderId="113" xfId="0" applyNumberFormat="1" applyFont="1" applyFill="1" applyBorder="1" applyAlignment="1">
      <alignment horizontal="center" vertical="center" wrapText="1"/>
    </xf>
    <xf numFmtId="0" fontId="13" fillId="2" borderId="112" xfId="0" applyFont="1" applyFill="1" applyBorder="1" applyAlignment="1">
      <alignment horizontal="left" vertical="center" wrapText="1"/>
    </xf>
    <xf numFmtId="0" fontId="49" fillId="2" borderId="114" xfId="0" applyFont="1" applyFill="1" applyBorder="1" applyAlignment="1">
      <alignment horizontal="left" vertical="center" wrapText="1"/>
    </xf>
    <xf numFmtId="0" fontId="49" fillId="2" borderId="59" xfId="0" applyFont="1" applyFill="1" applyBorder="1" applyAlignment="1">
      <alignment horizontal="left" vertical="center" wrapText="1"/>
    </xf>
    <xf numFmtId="0" fontId="49" fillId="2" borderId="59" xfId="0" applyFont="1" applyFill="1" applyBorder="1" applyAlignment="1">
      <alignment horizontal="center" vertical="center" wrapText="1"/>
    </xf>
    <xf numFmtId="1" fontId="49" fillId="2" borderId="59" xfId="0" applyNumberFormat="1" applyFont="1" applyFill="1" applyBorder="1" applyAlignment="1">
      <alignment horizontal="right" vertical="center" wrapText="1"/>
    </xf>
    <xf numFmtId="164" fontId="49" fillId="2" borderId="59" xfId="0" applyNumberFormat="1" applyFont="1" applyFill="1" applyBorder="1" applyAlignment="1">
      <alignment horizontal="right" vertical="center" wrapText="1"/>
    </xf>
    <xf numFmtId="168" fontId="13" fillId="2" borderId="59" xfId="0" applyNumberFormat="1" applyFont="1" applyFill="1" applyBorder="1" applyAlignment="1">
      <alignment vertical="center"/>
    </xf>
    <xf numFmtId="0" fontId="13" fillId="2" borderId="59" xfId="0" applyFont="1" applyFill="1" applyBorder="1" applyAlignment="1">
      <alignment vertical="center"/>
    </xf>
    <xf numFmtId="164" fontId="13" fillId="5" borderId="115" xfId="0" applyNumberFormat="1" applyFont="1" applyFill="1" applyBorder="1" applyAlignment="1">
      <alignment vertical="center" wrapText="1"/>
    </xf>
    <xf numFmtId="0" fontId="49" fillId="2" borderId="112" xfId="0" applyFont="1" applyFill="1" applyBorder="1" applyAlignment="1">
      <alignment horizontal="left" vertical="center" wrapText="1"/>
    </xf>
    <xf numFmtId="0" fontId="49" fillId="2" borderId="30" xfId="0" applyFont="1" applyFill="1" applyBorder="1" applyAlignment="1">
      <alignment horizontal="left" vertical="center" wrapText="1"/>
    </xf>
    <xf numFmtId="0" fontId="49" fillId="2" borderId="30" xfId="0" applyFont="1" applyFill="1" applyBorder="1" applyAlignment="1">
      <alignment horizontal="center" vertical="center" wrapText="1"/>
    </xf>
    <xf numFmtId="1" fontId="49" fillId="2" borderId="30" xfId="0" applyNumberFormat="1" applyFont="1" applyFill="1" applyBorder="1" applyAlignment="1">
      <alignment horizontal="right" vertical="center" wrapText="1"/>
    </xf>
    <xf numFmtId="164" fontId="49" fillId="2" borderId="30" xfId="0" applyNumberFormat="1" applyFont="1" applyFill="1" applyBorder="1" applyAlignment="1">
      <alignment horizontal="right" vertical="center" wrapText="1"/>
    </xf>
    <xf numFmtId="168" fontId="13" fillId="2" borderId="30" xfId="0" applyNumberFormat="1" applyFont="1" applyFill="1" applyBorder="1" applyAlignment="1">
      <alignment vertical="center"/>
    </xf>
    <xf numFmtId="0" fontId="13" fillId="2" borderId="30" xfId="0" applyFont="1" applyFill="1" applyBorder="1" applyAlignment="1">
      <alignment vertical="center"/>
    </xf>
    <xf numFmtId="164" fontId="13" fillId="5" borderId="113" xfId="0" applyNumberFormat="1" applyFont="1" applyFill="1" applyBorder="1" applyAlignment="1">
      <alignment vertical="center" wrapText="1"/>
    </xf>
    <xf numFmtId="0" fontId="13" fillId="2" borderId="114" xfId="0" applyFont="1" applyFill="1" applyBorder="1" applyAlignment="1">
      <alignment horizontal="left" vertical="center" wrapText="1"/>
    </xf>
    <xf numFmtId="0" fontId="13" fillId="2" borderId="59" xfId="0" applyFont="1" applyFill="1" applyBorder="1" applyAlignment="1">
      <alignment vertical="center" wrapText="1"/>
    </xf>
    <xf numFmtId="1" fontId="13" fillId="2" borderId="59" xfId="0" applyNumberFormat="1" applyFont="1" applyFill="1" applyBorder="1" applyAlignment="1">
      <alignment horizontal="right" vertical="center" wrapText="1"/>
    </xf>
    <xf numFmtId="164" fontId="13" fillId="2" borderId="59" xfId="0" applyNumberFormat="1" applyFont="1" applyFill="1" applyBorder="1" applyAlignment="1">
      <alignment horizontal="right" vertical="center" wrapText="1"/>
    </xf>
    <xf numFmtId="164" fontId="13" fillId="2" borderId="119" xfId="0" applyNumberFormat="1" applyFont="1" applyFill="1" applyBorder="1" applyAlignment="1">
      <alignment vertical="center"/>
    </xf>
    <xf numFmtId="168" fontId="13" fillId="2" borderId="119" xfId="0" applyNumberFormat="1" applyFont="1" applyFill="1" applyBorder="1" applyAlignment="1">
      <alignment vertical="center"/>
    </xf>
    <xf numFmtId="164" fontId="13" fillId="5" borderId="120" xfId="0" applyNumberFormat="1" applyFont="1" applyFill="1" applyBorder="1" applyAlignment="1">
      <alignment vertical="center" wrapText="1"/>
    </xf>
    <xf numFmtId="49" fontId="20" fillId="0" borderId="121" xfId="1" applyNumberFormat="1" applyFont="1" applyFill="1" applyBorder="1" applyAlignment="1">
      <alignment vertical="center"/>
    </xf>
    <xf numFmtId="49" fontId="13" fillId="0" borderId="121" xfId="1" applyNumberFormat="1" applyFont="1" applyFill="1" applyBorder="1" applyAlignment="1">
      <alignment vertical="center"/>
    </xf>
    <xf numFmtId="49" fontId="20" fillId="2" borderId="122" xfId="0" applyNumberFormat="1" applyFont="1" applyFill="1" applyBorder="1" applyAlignment="1">
      <alignment vertical="center"/>
    </xf>
    <xf numFmtId="49" fontId="13" fillId="2" borderId="122" xfId="0" applyNumberFormat="1" applyFont="1" applyFill="1" applyBorder="1" applyAlignment="1">
      <alignment vertical="center"/>
    </xf>
    <xf numFmtId="164" fontId="13" fillId="5" borderId="127" xfId="0" applyNumberFormat="1" applyFont="1" applyFill="1" applyBorder="1" applyAlignment="1">
      <alignment horizontal="center" vertical="center" wrapText="1"/>
    </xf>
    <xf numFmtId="0" fontId="13" fillId="2" borderId="10" xfId="0" applyFont="1" applyFill="1" applyBorder="1" applyAlignment="1">
      <alignment vertical="center"/>
    </xf>
    <xf numFmtId="0" fontId="13" fillId="2" borderId="10" xfId="0" applyFont="1" applyFill="1" applyBorder="1" applyAlignment="1">
      <alignment horizontal="center" vertical="center"/>
    </xf>
    <xf numFmtId="0" fontId="13" fillId="2" borderId="122" xfId="0" applyFont="1" applyFill="1" applyBorder="1" applyAlignment="1">
      <alignment vertical="center"/>
    </xf>
    <xf numFmtId="0" fontId="13" fillId="2" borderId="128" xfId="0" applyFont="1" applyFill="1" applyBorder="1" applyAlignment="1">
      <alignment vertical="center"/>
    </xf>
    <xf numFmtId="164" fontId="20" fillId="2" borderId="10" xfId="0" applyNumberFormat="1" applyFont="1" applyFill="1" applyBorder="1" applyAlignment="1">
      <alignment horizontal="right" vertical="center"/>
    </xf>
    <xf numFmtId="49" fontId="13" fillId="5" borderId="131" xfId="0" applyNumberFormat="1" applyFont="1" applyFill="1" applyBorder="1" applyAlignment="1">
      <alignment horizontal="center" vertical="center" wrapText="1"/>
    </xf>
    <xf numFmtId="49" fontId="13" fillId="5" borderId="127" xfId="0" applyNumberFormat="1" applyFont="1" applyFill="1" applyBorder="1" applyAlignment="1">
      <alignment horizontal="center" vertical="center" wrapText="1"/>
    </xf>
    <xf numFmtId="164" fontId="13" fillId="5" borderId="127" xfId="0" applyNumberFormat="1" applyFont="1" applyFill="1" applyBorder="1" applyAlignment="1">
      <alignment vertical="center" wrapText="1"/>
    </xf>
    <xf numFmtId="0" fontId="48" fillId="0" borderId="10" xfId="0" applyFont="1" applyBorder="1" applyAlignment="1">
      <alignment vertical="center" wrapText="1"/>
    </xf>
    <xf numFmtId="49" fontId="13" fillId="2" borderId="132" xfId="0" applyNumberFormat="1" applyFont="1" applyFill="1" applyBorder="1" applyAlignment="1">
      <alignment vertical="center"/>
    </xf>
    <xf numFmtId="164" fontId="13" fillId="5" borderId="133" xfId="0" applyNumberFormat="1" applyFont="1" applyFill="1" applyBorder="1" applyAlignment="1">
      <alignment horizontal="center" vertical="center" wrapText="1"/>
    </xf>
    <xf numFmtId="49" fontId="33" fillId="2" borderId="134" xfId="0" applyNumberFormat="1" applyFont="1" applyFill="1" applyBorder="1" applyAlignment="1">
      <alignment vertical="center"/>
    </xf>
    <xf numFmtId="0" fontId="13" fillId="2" borderId="135" xfId="0" applyFont="1" applyFill="1" applyBorder="1" applyAlignment="1">
      <alignment vertical="center"/>
    </xf>
    <xf numFmtId="0" fontId="13" fillId="2" borderId="135" xfId="0" applyFont="1" applyFill="1" applyBorder="1" applyAlignment="1">
      <alignment horizontal="right" vertical="center"/>
    </xf>
    <xf numFmtId="164" fontId="13" fillId="3" borderId="130" xfId="0" applyNumberFormat="1" applyFont="1" applyFill="1" applyBorder="1" applyAlignment="1">
      <alignment horizontal="center" vertical="center" wrapText="1"/>
    </xf>
    <xf numFmtId="164" fontId="13" fillId="2" borderId="136" xfId="0" applyNumberFormat="1" applyFont="1" applyFill="1" applyBorder="1" applyAlignment="1">
      <alignment horizontal="right" vertical="center"/>
    </xf>
    <xf numFmtId="168" fontId="13" fillId="2" borderId="135" xfId="0" applyNumberFormat="1" applyFont="1" applyFill="1" applyBorder="1" applyAlignment="1">
      <alignment horizontal="center" vertical="center"/>
    </xf>
    <xf numFmtId="168" fontId="13" fillId="2" borderId="130" xfId="0" applyNumberFormat="1" applyFont="1" applyFill="1" applyBorder="1" applyAlignment="1">
      <alignment horizontal="center" vertical="center"/>
    </xf>
    <xf numFmtId="167" fontId="13" fillId="2" borderId="136" xfId="0" applyNumberFormat="1" applyFont="1" applyFill="1" applyBorder="1" applyAlignment="1">
      <alignment horizontal="center" vertical="center"/>
    </xf>
    <xf numFmtId="164" fontId="13" fillId="2" borderId="135" xfId="0" applyNumberFormat="1" applyFont="1" applyFill="1" applyBorder="1" applyAlignment="1">
      <alignment horizontal="center" vertical="center"/>
    </xf>
    <xf numFmtId="164" fontId="13" fillId="5" borderId="137" xfId="0" applyNumberFormat="1" applyFont="1" applyFill="1" applyBorder="1" applyAlignment="1">
      <alignment horizontal="center" vertical="center" wrapText="1"/>
    </xf>
    <xf numFmtId="164" fontId="13" fillId="2" borderId="31" xfId="0" applyNumberFormat="1" applyFont="1" applyFill="1" applyBorder="1" applyAlignment="1">
      <alignment horizontal="center" vertical="center" wrapText="1"/>
    </xf>
    <xf numFmtId="164" fontId="13" fillId="2" borderId="138" xfId="0" applyNumberFormat="1" applyFont="1" applyFill="1" applyBorder="1" applyAlignment="1">
      <alignment vertical="center" wrapText="1"/>
    </xf>
    <xf numFmtId="0" fontId="13" fillId="2" borderId="31" xfId="0" applyFont="1" applyFill="1" applyBorder="1" applyAlignment="1">
      <alignment vertical="center" wrapText="1"/>
    </xf>
    <xf numFmtId="164" fontId="13" fillId="2" borderId="118" xfId="0" applyNumberFormat="1" applyFont="1" applyFill="1" applyBorder="1" applyAlignment="1">
      <alignment vertical="center"/>
    </xf>
    <xf numFmtId="164" fontId="13" fillId="3" borderId="139" xfId="0" applyNumberFormat="1" applyFont="1" applyFill="1" applyBorder="1" applyAlignment="1">
      <alignment horizontal="center" vertical="center" wrapText="1"/>
    </xf>
    <xf numFmtId="164" fontId="13" fillId="3" borderId="140" xfId="0" applyNumberFormat="1" applyFont="1" applyFill="1" applyBorder="1" applyAlignment="1">
      <alignment vertical="center" wrapText="1"/>
    </xf>
    <xf numFmtId="164" fontId="13" fillId="3" borderId="139" xfId="0" applyNumberFormat="1" applyFont="1" applyFill="1" applyBorder="1" applyAlignment="1">
      <alignment vertical="center" wrapText="1"/>
    </xf>
    <xf numFmtId="164" fontId="13" fillId="3" borderId="141" xfId="0" applyNumberFormat="1" applyFont="1" applyFill="1" applyBorder="1" applyAlignment="1">
      <alignment vertical="center" wrapText="1"/>
    </xf>
    <xf numFmtId="164" fontId="13" fillId="2" borderId="142" xfId="0" applyNumberFormat="1" applyFont="1" applyFill="1" applyBorder="1" applyAlignment="1">
      <alignment horizontal="center" vertical="center" wrapText="1"/>
    </xf>
    <xf numFmtId="168" fontId="13" fillId="2" borderId="139" xfId="0" applyNumberFormat="1" applyFont="1" applyFill="1" applyBorder="1" applyAlignment="1">
      <alignment horizontal="center" vertical="center" wrapText="1"/>
    </xf>
    <xf numFmtId="164" fontId="13" fillId="2" borderId="143" xfId="0" applyNumberFormat="1" applyFont="1" applyFill="1" applyBorder="1" applyAlignment="1">
      <alignment vertical="center" wrapText="1"/>
    </xf>
    <xf numFmtId="168" fontId="13" fillId="2" borderId="140" xfId="0" applyNumberFormat="1" applyFont="1" applyFill="1" applyBorder="1" applyAlignment="1">
      <alignment vertical="center"/>
    </xf>
    <xf numFmtId="0" fontId="13" fillId="2" borderId="142" xfId="0" applyFont="1" applyFill="1" applyBorder="1" applyAlignment="1">
      <alignment vertical="center" wrapText="1"/>
    </xf>
    <xf numFmtId="168" fontId="13" fillId="2" borderId="139" xfId="0" applyNumberFormat="1" applyFont="1" applyFill="1" applyBorder="1" applyAlignment="1">
      <alignment vertical="center"/>
    </xf>
    <xf numFmtId="164" fontId="13" fillId="2" borderId="144" xfId="0" applyNumberFormat="1" applyFont="1" applyFill="1" applyBorder="1" applyAlignment="1">
      <alignment vertical="center"/>
    </xf>
    <xf numFmtId="168" fontId="13" fillId="2" borderId="141" xfId="0" applyNumberFormat="1" applyFont="1" applyFill="1" applyBorder="1" applyAlignment="1">
      <alignment vertical="center"/>
    </xf>
    <xf numFmtId="0" fontId="13" fillId="2" borderId="30" xfId="0" applyFont="1" applyFill="1" applyBorder="1" applyAlignment="1">
      <alignment vertical="top"/>
    </xf>
    <xf numFmtId="0" fontId="17" fillId="0" borderId="10" xfId="1" applyFont="1" applyFill="1" applyBorder="1" applyAlignment="1">
      <alignment vertical="center"/>
    </xf>
    <xf numFmtId="0" fontId="17" fillId="0" borderId="10" xfId="1" applyFont="1" applyFill="1" applyBorder="1" applyAlignment="1">
      <alignment horizontal="center" vertical="center"/>
    </xf>
    <xf numFmtId="0" fontId="17" fillId="6" borderId="10" xfId="1" applyFont="1" applyFill="1" applyBorder="1" applyAlignment="1">
      <alignment vertical="center"/>
    </xf>
    <xf numFmtId="0" fontId="18" fillId="0" borderId="145" xfId="0" applyFont="1" applyBorder="1" applyAlignment="1">
      <alignment horizontal="center" vertical="center" wrapText="1"/>
    </xf>
    <xf numFmtId="0" fontId="18" fillId="0" borderId="100" xfId="0" applyFont="1" applyBorder="1" applyAlignment="1">
      <alignment horizontal="center" vertical="center"/>
    </xf>
    <xf numFmtId="0" fontId="18" fillId="0" borderId="100" xfId="0" applyFont="1" applyBorder="1" applyAlignment="1">
      <alignment horizontal="center" vertical="center" wrapText="1"/>
    </xf>
    <xf numFmtId="172" fontId="18" fillId="0" borderId="100" xfId="0" applyNumberFormat="1" applyFont="1" applyBorder="1" applyAlignment="1">
      <alignment horizontal="center" vertical="center"/>
    </xf>
    <xf numFmtId="172" fontId="18" fillId="4" borderId="146" xfId="0" applyNumberFormat="1" applyFont="1" applyFill="1" applyBorder="1" applyAlignment="1">
      <alignment horizontal="center" vertical="center" wrapText="1"/>
    </xf>
    <xf numFmtId="0" fontId="18" fillId="0" borderId="147" xfId="0" applyFont="1" applyBorder="1" applyAlignment="1">
      <alignment horizontal="center" vertical="center" wrapText="1"/>
    </xf>
    <xf numFmtId="168" fontId="18" fillId="0" borderId="100" xfId="0" applyNumberFormat="1" applyFont="1" applyBorder="1" applyAlignment="1">
      <alignment horizontal="center" vertical="center" wrapText="1"/>
    </xf>
    <xf numFmtId="168" fontId="18" fillId="6" borderId="146" xfId="0" applyNumberFormat="1" applyFont="1" applyFill="1" applyBorder="1" applyAlignment="1">
      <alignment horizontal="center" vertical="center" wrapText="1"/>
    </xf>
    <xf numFmtId="167" fontId="18" fillId="0" borderId="147" xfId="0" applyNumberFormat="1" applyFont="1" applyBorder="1" applyAlignment="1">
      <alignment horizontal="center" vertical="center" wrapText="1"/>
    </xf>
    <xf numFmtId="172" fontId="18" fillId="5" borderId="148" xfId="0" applyNumberFormat="1" applyFont="1" applyFill="1" applyBorder="1" applyAlignment="1">
      <alignment horizontal="center" vertical="center" wrapText="1"/>
    </xf>
    <xf numFmtId="49" fontId="13" fillId="2" borderId="112"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wrapText="1"/>
    </xf>
    <xf numFmtId="0" fontId="13" fillId="2" borderId="30" xfId="0" applyNumberFormat="1" applyFont="1" applyFill="1" applyBorder="1" applyAlignment="1">
      <alignment horizontal="center" vertical="center"/>
    </xf>
    <xf numFmtId="171" fontId="13" fillId="2" borderId="30" xfId="0" applyNumberFormat="1" applyFont="1" applyFill="1" applyBorder="1" applyAlignment="1">
      <alignment horizontal="center" vertical="center"/>
    </xf>
    <xf numFmtId="49" fontId="13" fillId="2" borderId="30" xfId="0" applyNumberFormat="1" applyFont="1" applyFill="1" applyBorder="1" applyAlignment="1">
      <alignment horizontal="left" vertical="center" wrapText="1"/>
    </xf>
    <xf numFmtId="0" fontId="13" fillId="2" borderId="45" xfId="0" applyFont="1" applyFill="1" applyBorder="1" applyAlignment="1">
      <alignment horizontal="center" vertical="center"/>
    </xf>
    <xf numFmtId="0" fontId="13" fillId="2" borderId="44" xfId="0" applyFont="1" applyFill="1" applyBorder="1" applyAlignment="1">
      <alignment horizontal="center" vertical="center"/>
    </xf>
    <xf numFmtId="0" fontId="17" fillId="0" borderId="10" xfId="1" applyNumberFormat="1" applyFont="1" applyBorder="1" applyAlignment="1">
      <alignment horizontal="center" vertical="center"/>
    </xf>
    <xf numFmtId="4" fontId="17" fillId="0" borderId="10" xfId="1" applyNumberFormat="1" applyFont="1" applyAlignment="1">
      <alignment horizontal="center" vertical="center"/>
    </xf>
    <xf numFmtId="49" fontId="13" fillId="2" borderId="29" xfId="0" applyNumberFormat="1" applyFont="1" applyFill="1" applyBorder="1" applyAlignment="1">
      <alignment horizontal="center" vertical="center" wrapText="1"/>
    </xf>
    <xf numFmtId="0" fontId="50" fillId="0" borderId="10" xfId="1" applyFont="1" applyFill="1" applyBorder="1" applyAlignment="1">
      <alignment vertical="center"/>
    </xf>
    <xf numFmtId="167" fontId="19" fillId="0" borderId="33" xfId="1" applyNumberFormat="1" applyFont="1" applyFill="1" applyBorder="1" applyAlignment="1">
      <alignment vertical="center"/>
    </xf>
    <xf numFmtId="167" fontId="19" fillId="0" borderId="30" xfId="1" applyNumberFormat="1" applyFont="1" applyFill="1" applyBorder="1" applyAlignment="1">
      <alignment vertical="center"/>
    </xf>
    <xf numFmtId="0" fontId="50" fillId="0" borderId="10" xfId="1" applyNumberFormat="1" applyFont="1" applyFill="1" applyAlignment="1">
      <alignment vertical="center"/>
    </xf>
    <xf numFmtId="167" fontId="19" fillId="0" borderId="10" xfId="1" applyNumberFormat="1" applyFont="1" applyFill="1" applyBorder="1" applyAlignment="1">
      <alignment horizontal="center" vertical="center"/>
    </xf>
    <xf numFmtId="172" fontId="19" fillId="0" borderId="100" xfId="0" applyNumberFormat="1" applyFont="1" applyFill="1" applyBorder="1" applyAlignment="1">
      <alignment horizontal="center" vertical="center"/>
    </xf>
    <xf numFmtId="172" fontId="18" fillId="4" borderId="126" xfId="0" applyNumberFormat="1" applyFont="1" applyFill="1" applyBorder="1" applyAlignment="1">
      <alignment horizontal="center" vertical="center" wrapText="1"/>
    </xf>
    <xf numFmtId="49" fontId="22" fillId="0" borderId="10" xfId="1" applyNumberFormat="1" applyFont="1" applyFill="1" applyBorder="1" applyAlignment="1">
      <alignment horizontal="left" vertical="center"/>
    </xf>
    <xf numFmtId="0" fontId="10" fillId="0" borderId="157" xfId="1" applyFont="1" applyFill="1" applyBorder="1" applyAlignment="1">
      <alignment horizontal="left" vertical="center"/>
    </xf>
    <xf numFmtId="0" fontId="10" fillId="0" borderId="158" xfId="1" applyFont="1" applyFill="1" applyBorder="1" applyAlignment="1">
      <alignment vertical="center"/>
    </xf>
    <xf numFmtId="164" fontId="10" fillId="0" borderId="159" xfId="1" applyNumberFormat="1" applyFont="1" applyFill="1" applyBorder="1" applyAlignment="1">
      <alignment horizontal="center" vertical="center"/>
    </xf>
    <xf numFmtId="0" fontId="10" fillId="0" borderId="163" xfId="1" applyNumberFormat="1" applyFont="1" applyFill="1" applyBorder="1" applyAlignment="1">
      <alignment horizontal="center" vertical="center" wrapText="1"/>
    </xf>
    <xf numFmtId="49" fontId="10" fillId="0" borderId="164" xfId="1" applyNumberFormat="1" applyFont="1" applyFill="1" applyBorder="1" applyAlignment="1">
      <alignment horizontal="left" vertical="top" wrapText="1"/>
    </xf>
    <xf numFmtId="0" fontId="10" fillId="0" borderId="163" xfId="1" applyFont="1" applyFill="1" applyBorder="1" applyAlignment="1">
      <alignment horizontal="center" vertical="center" wrapText="1"/>
    </xf>
    <xf numFmtId="0" fontId="10" fillId="0" borderId="164" xfId="1" applyFont="1" applyFill="1" applyBorder="1" applyAlignment="1">
      <alignment horizontal="left" vertical="top" wrapText="1"/>
    </xf>
    <xf numFmtId="0" fontId="10" fillId="0" borderId="165" xfId="1" applyFont="1" applyFill="1" applyBorder="1" applyAlignment="1">
      <alignment horizontal="center" vertical="center" wrapText="1"/>
    </xf>
    <xf numFmtId="0" fontId="14" fillId="0" borderId="166" xfId="1" applyFont="1" applyFill="1" applyBorder="1" applyAlignment="1">
      <alignment horizontal="left" vertical="center" wrapText="1"/>
    </xf>
    <xf numFmtId="0" fontId="10" fillId="0" borderId="167" xfId="1" applyFont="1" applyFill="1" applyBorder="1" applyAlignment="1">
      <alignment horizontal="center" vertical="center" wrapText="1"/>
    </xf>
    <xf numFmtId="0" fontId="14" fillId="0" borderId="168" xfId="1" applyFont="1" applyFill="1" applyBorder="1" applyAlignment="1">
      <alignment horizontal="left" vertical="center" wrapText="1"/>
    </xf>
    <xf numFmtId="10" fontId="0" fillId="0" borderId="10" xfId="1" applyNumberFormat="1" applyFont="1" applyFill="1" applyBorder="1" applyAlignment="1">
      <alignment vertical="center"/>
    </xf>
    <xf numFmtId="0" fontId="13" fillId="0" borderId="21" xfId="1" applyFont="1" applyFill="1" applyBorder="1" applyAlignment="1">
      <alignment horizontal="center" vertical="center"/>
    </xf>
    <xf numFmtId="0" fontId="13" fillId="0" borderId="10" xfId="1" applyFont="1" applyFill="1" applyBorder="1" applyAlignment="1">
      <alignment horizontal="center" vertical="center"/>
    </xf>
    <xf numFmtId="0" fontId="13" fillId="6" borderId="10" xfId="1" applyFont="1" applyFill="1" applyBorder="1" applyAlignment="1">
      <alignment vertical="center"/>
    </xf>
    <xf numFmtId="0" fontId="13" fillId="0" borderId="0" xfId="0" applyNumberFormat="1" applyFont="1" applyFill="1" applyAlignment="1">
      <alignment vertical="center"/>
    </xf>
    <xf numFmtId="0" fontId="13" fillId="2" borderId="29" xfId="0" applyFont="1" applyFill="1" applyBorder="1" applyAlignment="1">
      <alignment vertical="center"/>
    </xf>
    <xf numFmtId="0" fontId="13" fillId="2" borderId="44" xfId="0" applyNumberFormat="1" applyFont="1" applyFill="1" applyBorder="1" applyAlignment="1">
      <alignment vertical="center"/>
    </xf>
    <xf numFmtId="0" fontId="13" fillId="2" borderId="29" xfId="0" applyFont="1" applyFill="1" applyBorder="1" applyAlignment="1">
      <alignment horizontal="center" vertical="center"/>
    </xf>
    <xf numFmtId="0" fontId="48" fillId="0" borderId="173" xfId="0" applyFont="1" applyBorder="1" applyAlignment="1">
      <alignment horizontal="left" vertical="center" wrapText="1"/>
    </xf>
    <xf numFmtId="1" fontId="48" fillId="0" borderId="173" xfId="0" applyNumberFormat="1" applyFont="1" applyBorder="1" applyAlignment="1">
      <alignment horizontal="left" vertical="center" wrapText="1"/>
    </xf>
    <xf numFmtId="0" fontId="19" fillId="0" borderId="173" xfId="0" applyFont="1" applyBorder="1" applyAlignment="1">
      <alignment horizontal="left" vertical="center" wrapText="1"/>
    </xf>
    <xf numFmtId="0" fontId="19" fillId="0" borderId="173" xfId="0" applyFont="1" applyBorder="1" applyAlignment="1">
      <alignment horizontal="center" vertical="center" wrapText="1"/>
    </xf>
    <xf numFmtId="1" fontId="48" fillId="0" borderId="173" xfId="0" applyNumberFormat="1" applyFont="1" applyBorder="1" applyAlignment="1">
      <alignment horizontal="right" vertical="center" shrinkToFit="1"/>
    </xf>
    <xf numFmtId="0" fontId="13" fillId="0" borderId="0" xfId="0" applyFont="1" applyAlignment="1">
      <alignment horizontal="left" vertical="center"/>
    </xf>
    <xf numFmtId="0" fontId="18" fillId="0" borderId="173" xfId="0" applyFont="1" applyBorder="1" applyAlignment="1">
      <alignment horizontal="left" vertical="center" wrapText="1"/>
    </xf>
    <xf numFmtId="0" fontId="55" fillId="0" borderId="173" xfId="0" applyFont="1" applyBorder="1" applyAlignment="1">
      <alignment horizontal="left" vertical="center" wrapText="1"/>
    </xf>
    <xf numFmtId="0" fontId="48" fillId="0" borderId="173" xfId="0" applyFont="1" applyBorder="1" applyAlignment="1">
      <alignment horizontal="center" vertical="center" wrapText="1"/>
    </xf>
    <xf numFmtId="0" fontId="53" fillId="0" borderId="173" xfId="0" applyFont="1" applyBorder="1" applyAlignment="1">
      <alignment horizontal="center" vertical="center" wrapText="1"/>
    </xf>
    <xf numFmtId="1" fontId="56" fillId="0" borderId="173" xfId="0" applyNumberFormat="1" applyFont="1" applyBorder="1" applyAlignment="1">
      <alignment horizontal="right" vertical="center" shrinkToFit="1"/>
    </xf>
    <xf numFmtId="0" fontId="13" fillId="2" borderId="128" xfId="0" applyFont="1" applyFill="1" applyBorder="1" applyAlignment="1">
      <alignment horizontal="center" vertical="center"/>
    </xf>
    <xf numFmtId="0" fontId="33" fillId="0" borderId="173" xfId="0" applyFont="1" applyBorder="1" applyAlignment="1">
      <alignment horizontal="left" vertical="center" wrapText="1"/>
    </xf>
    <xf numFmtId="0" fontId="19" fillId="0" borderId="174" xfId="0" applyFont="1" applyBorder="1" applyAlignment="1">
      <alignment vertical="center" wrapText="1"/>
    </xf>
    <xf numFmtId="0" fontId="19" fillId="0" borderId="174" xfId="0" applyFont="1" applyBorder="1" applyAlignment="1">
      <alignment horizontal="left" vertical="center" wrapText="1"/>
    </xf>
    <xf numFmtId="0" fontId="13" fillId="0" borderId="10" xfId="0" applyFont="1" applyBorder="1" applyAlignment="1">
      <alignment horizontal="left" vertical="center"/>
    </xf>
    <xf numFmtId="0" fontId="19" fillId="0" borderId="173" xfId="0" applyFont="1" applyBorder="1" applyAlignment="1">
      <alignment horizontal="right" vertical="center" wrapText="1"/>
    </xf>
    <xf numFmtId="0" fontId="57" fillId="0" borderId="173" xfId="0" applyFont="1" applyBorder="1" applyAlignment="1">
      <alignment horizontal="left" vertical="center" wrapText="1"/>
    </xf>
    <xf numFmtId="0" fontId="18" fillId="0" borderId="174" xfId="0" applyFont="1" applyBorder="1" applyAlignment="1">
      <alignment vertical="center" wrapText="1"/>
    </xf>
    <xf numFmtId="0" fontId="19" fillId="0" borderId="10" xfId="0" applyFont="1" applyBorder="1" applyAlignment="1">
      <alignment horizontal="left" vertical="center" wrapText="1"/>
    </xf>
    <xf numFmtId="0" fontId="53" fillId="0" borderId="10" xfId="0" applyFont="1" applyBorder="1" applyAlignment="1">
      <alignment horizontal="left" vertical="center" wrapText="1"/>
    </xf>
    <xf numFmtId="49" fontId="13" fillId="2" borderId="10" xfId="0" applyNumberFormat="1" applyFont="1" applyFill="1" applyBorder="1" applyAlignment="1">
      <alignment vertical="center" wrapText="1"/>
    </xf>
    <xf numFmtId="0" fontId="33" fillId="0" borderId="0" xfId="0" applyFont="1" applyAlignment="1">
      <alignment horizontal="left" vertical="center"/>
    </xf>
    <xf numFmtId="0" fontId="18" fillId="0" borderId="180" xfId="0" applyFont="1" applyBorder="1" applyAlignment="1">
      <alignment vertical="center" wrapText="1"/>
    </xf>
    <xf numFmtId="0" fontId="18" fillId="0" borderId="179" xfId="0" applyFont="1" applyBorder="1" applyAlignment="1">
      <alignment vertical="center" wrapText="1"/>
    </xf>
    <xf numFmtId="0" fontId="18" fillId="0" borderId="26" xfId="0" applyFont="1" applyBorder="1" applyAlignment="1">
      <alignment vertical="center" wrapText="1"/>
    </xf>
    <xf numFmtId="49" fontId="20" fillId="2" borderId="186" xfId="0" applyNumberFormat="1" applyFont="1" applyFill="1" applyBorder="1" applyAlignment="1">
      <alignment vertical="center" wrapText="1"/>
    </xf>
    <xf numFmtId="49" fontId="20" fillId="0" borderId="187" xfId="1" applyNumberFormat="1" applyFont="1" applyFill="1" applyBorder="1" applyAlignment="1">
      <alignment vertical="center" wrapText="1"/>
    </xf>
    <xf numFmtId="49" fontId="13" fillId="0" borderId="187" xfId="1" applyNumberFormat="1" applyFont="1" applyFill="1" applyBorder="1" applyAlignment="1">
      <alignment vertical="center" wrapText="1"/>
    </xf>
    <xf numFmtId="0" fontId="48" fillId="0" borderId="190" xfId="0" applyFont="1" applyBorder="1" applyAlignment="1">
      <alignment horizontal="left" vertical="center" wrapText="1"/>
    </xf>
    <xf numFmtId="0" fontId="19" fillId="0" borderId="190" xfId="0" applyFont="1" applyBorder="1" applyAlignment="1">
      <alignment horizontal="left" vertical="center" wrapText="1"/>
    </xf>
    <xf numFmtId="0" fontId="19" fillId="0" borderId="95" xfId="0" applyFont="1" applyBorder="1" applyAlignment="1">
      <alignment horizontal="left" vertical="center" wrapText="1"/>
    </xf>
    <xf numFmtId="0" fontId="53" fillId="0" borderId="95" xfId="0" applyFont="1" applyBorder="1" applyAlignment="1">
      <alignment horizontal="left" vertical="center" wrapText="1"/>
    </xf>
    <xf numFmtId="49" fontId="20" fillId="2" borderId="191" xfId="0" applyNumberFormat="1" applyFont="1" applyFill="1" applyBorder="1" applyAlignment="1">
      <alignment vertical="center"/>
    </xf>
    <xf numFmtId="0" fontId="13" fillId="2" borderId="192" xfId="0" applyFont="1" applyFill="1" applyBorder="1" applyAlignment="1">
      <alignment vertical="center"/>
    </xf>
    <xf numFmtId="0" fontId="13" fillId="0" borderId="122" xfId="0" applyNumberFormat="1" applyFont="1" applyBorder="1" applyAlignment="1">
      <alignment vertical="center"/>
    </xf>
    <xf numFmtId="0" fontId="13" fillId="0" borderId="44" xfId="0" applyNumberFormat="1" applyFont="1" applyBorder="1" applyAlignment="1">
      <alignment vertical="center"/>
    </xf>
    <xf numFmtId="0" fontId="13" fillId="0" borderId="44" xfId="0" applyNumberFormat="1" applyFont="1" applyBorder="1" applyAlignment="1">
      <alignment horizontal="center" vertical="center"/>
    </xf>
    <xf numFmtId="0" fontId="51" fillId="8" borderId="195" xfId="1" applyFont="1" applyFill="1" applyBorder="1" applyAlignment="1">
      <alignment vertical="center" wrapText="1"/>
    </xf>
    <xf numFmtId="167" fontId="0" fillId="0" borderId="10" xfId="1" applyNumberFormat="1" applyFont="1" applyFill="1" applyBorder="1" applyAlignment="1">
      <alignment horizontal="center" vertical="center"/>
    </xf>
    <xf numFmtId="167" fontId="16" fillId="0" borderId="10" xfId="1" applyNumberFormat="1" applyFont="1" applyFill="1" applyBorder="1" applyAlignment="1">
      <alignment horizontal="center" vertical="center"/>
    </xf>
    <xf numFmtId="167" fontId="0" fillId="0" borderId="10" xfId="1" applyNumberFormat="1" applyFont="1" applyAlignment="1">
      <alignment horizontal="center" vertical="center"/>
    </xf>
    <xf numFmtId="2" fontId="13" fillId="0" borderId="0" xfId="0" applyNumberFormat="1" applyFont="1" applyAlignment="1">
      <alignment horizontal="center" vertical="center"/>
    </xf>
    <xf numFmtId="2" fontId="13" fillId="0" borderId="0" xfId="0" applyNumberFormat="1" applyFont="1" applyFill="1" applyAlignment="1">
      <alignment horizontal="center" vertical="center"/>
    </xf>
    <xf numFmtId="2" fontId="33" fillId="0" borderId="0" xfId="0" applyNumberFormat="1" applyFont="1" applyAlignment="1">
      <alignment horizontal="center" vertical="center"/>
    </xf>
    <xf numFmtId="2" fontId="13" fillId="0" borderId="10" xfId="0" applyNumberFormat="1" applyFont="1" applyBorder="1" applyAlignment="1">
      <alignment horizontal="center" vertical="center"/>
    </xf>
    <xf numFmtId="167" fontId="13" fillId="0" borderId="0" xfId="0" applyNumberFormat="1" applyFont="1" applyAlignment="1">
      <alignment horizontal="right" vertical="center"/>
    </xf>
    <xf numFmtId="167" fontId="13" fillId="0" borderId="0" xfId="0" applyNumberFormat="1" applyFont="1" applyFill="1" applyAlignment="1">
      <alignment horizontal="right" vertical="center"/>
    </xf>
    <xf numFmtId="167" fontId="33" fillId="0" borderId="0" xfId="0" applyNumberFormat="1" applyFont="1" applyAlignment="1">
      <alignment horizontal="right" vertical="center"/>
    </xf>
    <xf numFmtId="167" fontId="13" fillId="0" borderId="10" xfId="0" applyNumberFormat="1" applyFont="1" applyBorder="1" applyAlignment="1">
      <alignment horizontal="right" vertical="center"/>
    </xf>
    <xf numFmtId="4" fontId="48" fillId="0" borderId="173" xfId="0" applyNumberFormat="1" applyFont="1" applyBorder="1" applyAlignment="1">
      <alignment horizontal="left" vertical="center" wrapText="1"/>
    </xf>
    <xf numFmtId="4" fontId="19" fillId="0" borderId="10" xfId="1" applyNumberFormat="1" applyFont="1" applyFill="1" applyBorder="1" applyAlignment="1">
      <alignment vertical="center"/>
    </xf>
    <xf numFmtId="4" fontId="13" fillId="2" borderId="10" xfId="0" applyNumberFormat="1" applyFont="1" applyFill="1" applyBorder="1" applyAlignment="1">
      <alignment vertical="center"/>
    </xf>
    <xf numFmtId="4" fontId="18" fillId="0" borderId="100" xfId="0" applyNumberFormat="1" applyFont="1" applyBorder="1" applyAlignment="1">
      <alignment horizontal="center" vertical="center"/>
    </xf>
    <xf numFmtId="4" fontId="13" fillId="2" borderId="29" xfId="0" applyNumberFormat="1" applyFont="1" applyFill="1" applyBorder="1" applyAlignment="1">
      <alignment vertical="center"/>
    </xf>
    <xf numFmtId="4" fontId="13" fillId="2" borderId="44" xfId="0" applyNumberFormat="1" applyFont="1" applyFill="1" applyBorder="1" applyAlignment="1">
      <alignment vertical="center"/>
    </xf>
    <xf numFmtId="4" fontId="18" fillId="0" borderId="181" xfId="0" applyNumberFormat="1" applyFont="1" applyBorder="1" applyAlignment="1">
      <alignment vertical="center" wrapText="1"/>
    </xf>
    <xf numFmtId="4" fontId="18" fillId="0" borderId="178" xfId="0" applyNumberFormat="1" applyFont="1" applyBorder="1" applyAlignment="1">
      <alignment vertical="center" wrapText="1"/>
    </xf>
    <xf numFmtId="4" fontId="13" fillId="8" borderId="44" xfId="0" applyNumberFormat="1" applyFont="1" applyFill="1" applyBorder="1" applyAlignment="1">
      <alignment vertical="center"/>
    </xf>
    <xf numFmtId="4" fontId="19" fillId="0" borderId="173" xfId="0" applyNumberFormat="1" applyFont="1" applyBorder="1" applyAlignment="1">
      <alignment horizontal="right" vertical="center" wrapText="1"/>
    </xf>
    <xf numFmtId="4" fontId="13" fillId="0" borderId="44" xfId="0" applyNumberFormat="1" applyFont="1" applyBorder="1" applyAlignment="1">
      <alignment vertical="center"/>
    </xf>
    <xf numFmtId="4" fontId="48" fillId="0" borderId="193" xfId="0" applyNumberFormat="1" applyFont="1" applyBorder="1" applyAlignment="1">
      <alignment horizontal="left" vertical="center" wrapText="1"/>
    </xf>
    <xf numFmtId="4" fontId="48" fillId="0" borderId="194" xfId="0" applyNumberFormat="1" applyFont="1" applyBorder="1" applyAlignment="1">
      <alignment horizontal="left" vertical="center" wrapText="1"/>
    </xf>
    <xf numFmtId="4" fontId="48" fillId="0" borderId="176" xfId="0" applyNumberFormat="1" applyFont="1" applyBorder="1" applyAlignment="1">
      <alignment horizontal="left" vertical="center" wrapText="1"/>
    </xf>
    <xf numFmtId="4" fontId="13" fillId="2" borderId="128" xfId="0" applyNumberFormat="1" applyFont="1" applyFill="1" applyBorder="1" applyAlignment="1">
      <alignment vertical="center"/>
    </xf>
    <xf numFmtId="178" fontId="48" fillId="0" borderId="173" xfId="0" applyNumberFormat="1" applyFont="1" applyBorder="1" applyAlignment="1">
      <alignment horizontal="right" vertical="center" shrinkToFit="1"/>
    </xf>
    <xf numFmtId="4" fontId="13" fillId="0" borderId="44" xfId="0" applyNumberFormat="1" applyFont="1" applyFill="1" applyBorder="1" applyAlignment="1">
      <alignment vertical="center"/>
    </xf>
    <xf numFmtId="0" fontId="13" fillId="0" borderId="44" xfId="0" applyFont="1" applyFill="1" applyBorder="1" applyAlignment="1">
      <alignment vertical="center"/>
    </xf>
    <xf numFmtId="0" fontId="20" fillId="2" borderId="10" xfId="0" applyFont="1" applyFill="1" applyBorder="1" applyAlignment="1">
      <alignment horizontal="right" vertical="center"/>
    </xf>
    <xf numFmtId="49" fontId="22" fillId="0" borderId="20" xfId="1" applyNumberFormat="1" applyFont="1" applyFill="1" applyBorder="1" applyAlignment="1">
      <alignment horizontal="left" vertical="center"/>
    </xf>
    <xf numFmtId="49" fontId="22" fillId="0" borderId="21" xfId="1" applyNumberFormat="1" applyFont="1" applyFill="1" applyBorder="1" applyAlignment="1">
      <alignment horizontal="left" vertical="center"/>
    </xf>
    <xf numFmtId="0" fontId="18" fillId="0" borderId="188" xfId="0" applyFont="1" applyBorder="1" applyAlignment="1">
      <alignment horizontal="left" vertical="center" wrapText="1"/>
    </xf>
    <xf numFmtId="0" fontId="18" fillId="0" borderId="175" xfId="0" applyFont="1" applyBorder="1" applyAlignment="1">
      <alignment horizontal="left" vertical="center" wrapText="1"/>
    </xf>
    <xf numFmtId="0" fontId="33" fillId="0" borderId="189" xfId="0" applyFont="1" applyBorder="1" applyAlignment="1">
      <alignment horizontal="left" vertical="center" wrapText="1"/>
    </xf>
    <xf numFmtId="0" fontId="33" fillId="0" borderId="26" xfId="0" applyFont="1" applyBorder="1" applyAlignment="1">
      <alignment horizontal="left" vertical="center" wrapText="1"/>
    </xf>
    <xf numFmtId="0" fontId="33" fillId="0" borderId="178" xfId="0" applyFont="1" applyBorder="1" applyAlignment="1">
      <alignment horizontal="left" vertical="center" wrapText="1"/>
    </xf>
    <xf numFmtId="0" fontId="38" fillId="0" borderId="94" xfId="26" applyFont="1" applyBorder="1" applyAlignment="1">
      <alignment horizontal="left" vertical="center"/>
    </xf>
    <xf numFmtId="0" fontId="38" fillId="0" borderId="86" xfId="26" applyFont="1" applyBorder="1" applyAlignment="1">
      <alignment horizontal="left" vertical="center"/>
    </xf>
    <xf numFmtId="0" fontId="38" fillId="0" borderId="85" xfId="26" applyFont="1" applyBorder="1" applyAlignment="1">
      <alignment horizontal="right" vertical="center"/>
    </xf>
    <xf numFmtId="0" fontId="38" fillId="0" borderId="94" xfId="26" applyFont="1" applyBorder="1" applyAlignment="1">
      <alignment horizontal="right" vertical="center"/>
    </xf>
    <xf numFmtId="176" fontId="41" fillId="6" borderId="66" xfId="26" quotePrefix="1" applyNumberFormat="1" applyFont="1" applyFill="1" applyBorder="1" applyAlignment="1">
      <alignment horizontal="center" vertical="center"/>
    </xf>
    <xf numFmtId="176" fontId="41" fillId="6" borderId="65" xfId="26" applyNumberFormat="1" applyFont="1" applyFill="1" applyBorder="1" applyAlignment="1">
      <alignment horizontal="center" vertical="center"/>
    </xf>
    <xf numFmtId="176" fontId="25" fillId="6" borderId="65" xfId="26" applyNumberFormat="1" applyFont="1" applyFill="1" applyBorder="1" applyAlignment="1"/>
    <xf numFmtId="176" fontId="25" fillId="6" borderId="57" xfId="26" applyNumberFormat="1" applyFont="1" applyFill="1" applyBorder="1" applyAlignment="1"/>
    <xf numFmtId="0" fontId="40" fillId="0" borderId="22" xfId="26" applyFont="1" applyBorder="1" applyAlignment="1">
      <alignment horizontal="center" vertical="center"/>
    </xf>
    <xf numFmtId="0" fontId="25" fillId="0" borderId="23" xfId="26" applyFont="1" applyBorder="1" applyAlignment="1"/>
    <xf numFmtId="0" fontId="25" fillId="0" borderId="24" xfId="26" applyFont="1" applyBorder="1" applyAlignment="1"/>
    <xf numFmtId="0" fontId="38" fillId="0" borderId="95" xfId="26" applyFont="1" applyBorder="1" applyAlignment="1">
      <alignment horizontal="center" vertical="center"/>
    </xf>
    <xf numFmtId="0" fontId="23" fillId="0" borderId="10" xfId="26" applyBorder="1" applyAlignment="1"/>
    <xf numFmtId="0" fontId="23" fillId="0" borderId="96" xfId="26" applyBorder="1" applyAlignment="1"/>
    <xf numFmtId="0" fontId="41" fillId="7" borderId="78" xfId="26" applyFont="1" applyFill="1" applyBorder="1" applyAlignment="1">
      <alignment horizontal="left" vertical="center" wrapText="1"/>
    </xf>
    <xf numFmtId="0" fontId="41" fillId="7" borderId="63" xfId="26" applyFont="1" applyFill="1" applyBorder="1" applyAlignment="1">
      <alignment horizontal="left" vertical="center" wrapText="1"/>
    </xf>
    <xf numFmtId="0" fontId="37" fillId="7" borderId="79" xfId="25" applyFont="1" applyFill="1" applyBorder="1" applyAlignment="1">
      <alignment vertical="center" wrapText="1"/>
    </xf>
    <xf numFmtId="0" fontId="40" fillId="6" borderId="58" xfId="26" applyFont="1" applyFill="1" applyBorder="1" applyAlignment="1">
      <alignment horizontal="center" vertical="center"/>
    </xf>
    <xf numFmtId="0" fontId="40" fillId="6" borderId="65" xfId="26" applyFont="1" applyFill="1" applyBorder="1" applyAlignment="1">
      <alignment horizontal="center" vertical="center"/>
    </xf>
    <xf numFmtId="0" fontId="40" fillId="6" borderId="57" xfId="26" applyFont="1" applyFill="1" applyBorder="1" applyAlignment="1">
      <alignment horizontal="center" vertical="center"/>
    </xf>
    <xf numFmtId="0" fontId="41" fillId="0" borderId="58" xfId="26" applyFont="1" applyFill="1" applyBorder="1" applyAlignment="1">
      <alignment horizontal="center" vertical="center"/>
    </xf>
    <xf numFmtId="0" fontId="41" fillId="0" borderId="65" xfId="26" applyFont="1" applyFill="1" applyBorder="1" applyAlignment="1">
      <alignment horizontal="center" vertical="center"/>
    </xf>
    <xf numFmtId="0" fontId="41" fillId="0" borderId="57" xfId="26" applyFont="1" applyFill="1" applyBorder="1" applyAlignment="1">
      <alignment horizontal="center" vertical="center"/>
    </xf>
    <xf numFmtId="15" fontId="41" fillId="0" borderId="58" xfId="26" applyNumberFormat="1" applyFont="1" applyBorder="1" applyAlignment="1">
      <alignment horizontal="center" vertical="center"/>
    </xf>
    <xf numFmtId="15" fontId="41" fillId="0" borderId="65" xfId="26" applyNumberFormat="1" applyFont="1" applyBorder="1" applyAlignment="1">
      <alignment horizontal="center" vertical="center"/>
    </xf>
    <xf numFmtId="15" fontId="41" fillId="0" borderId="57" xfId="26" applyNumberFormat="1" applyFont="1" applyBorder="1" applyAlignment="1">
      <alignment horizontal="center" vertical="center"/>
    </xf>
    <xf numFmtId="0" fontId="41" fillId="0" borderId="58" xfId="26" applyFont="1" applyBorder="1" applyAlignment="1">
      <alignment horizontal="center" vertical="center"/>
    </xf>
    <xf numFmtId="0" fontId="41" fillId="0" borderId="65" xfId="26" applyFont="1" applyBorder="1" applyAlignment="1">
      <alignment horizontal="center" vertical="center"/>
    </xf>
    <xf numFmtId="0" fontId="41" fillId="0" borderId="57" xfId="26" applyFont="1" applyBorder="1" applyAlignment="1">
      <alignment horizontal="center" vertical="center"/>
    </xf>
    <xf numFmtId="0" fontId="40" fillId="6" borderId="66" xfId="26" applyFont="1" applyFill="1" applyBorder="1" applyAlignment="1">
      <alignment horizontal="center" vertical="center"/>
    </xf>
    <xf numFmtId="0" fontId="24" fillId="6" borderId="65" xfId="26" applyFont="1" applyFill="1" applyBorder="1" applyAlignment="1"/>
    <xf numFmtId="0" fontId="24" fillId="6" borderId="57" xfId="26" applyFont="1" applyFill="1" applyBorder="1" applyAlignment="1"/>
    <xf numFmtId="0" fontId="44" fillId="0" borderId="10" xfId="26" quotePrefix="1" applyFont="1" applyBorder="1" applyAlignment="1">
      <alignment horizontal="left" vertical="center" wrapText="1"/>
    </xf>
    <xf numFmtId="0" fontId="45" fillId="0" borderId="10" xfId="26" quotePrefix="1" applyFont="1" applyBorder="1" applyAlignment="1">
      <alignment horizontal="left" vertical="center" wrapText="1"/>
    </xf>
    <xf numFmtId="0" fontId="40" fillId="0" borderId="10" xfId="26" applyFont="1" applyFill="1" applyBorder="1" applyAlignment="1">
      <alignment horizontal="center" vertical="center" wrapText="1"/>
    </xf>
    <xf numFmtId="0" fontId="37" fillId="0" borderId="10" xfId="25" applyFont="1" applyAlignment="1">
      <alignment horizontal="center" vertical="center" wrapText="1"/>
    </xf>
    <xf numFmtId="0" fontId="41" fillId="0" borderId="101" xfId="26" applyFont="1" applyBorder="1" applyAlignment="1">
      <alignment horizontal="left" vertical="center"/>
    </xf>
    <xf numFmtId="0" fontId="41" fillId="0" borderId="26" xfId="26" applyFont="1" applyBorder="1" applyAlignment="1">
      <alignment horizontal="left" vertical="center"/>
    </xf>
    <xf numFmtId="0" fontId="41" fillId="0" borderId="27" xfId="26" applyFont="1" applyBorder="1" applyAlignment="1">
      <alignment horizontal="left" vertical="center"/>
    </xf>
    <xf numFmtId="0" fontId="40" fillId="0" borderId="68" xfId="26" quotePrefix="1" applyFont="1" applyBorder="1" applyAlignment="1">
      <alignment horizontal="left" vertical="center"/>
    </xf>
    <xf numFmtId="0" fontId="40" fillId="0" borderId="65" xfId="26" quotePrefix="1" applyFont="1" applyBorder="1" applyAlignment="1">
      <alignment horizontal="left" vertical="center"/>
    </xf>
    <xf numFmtId="0" fontId="40" fillId="0" borderId="61" xfId="26" quotePrefix="1" applyFont="1" applyBorder="1" applyAlignment="1">
      <alignment horizontal="left" vertical="center"/>
    </xf>
    <xf numFmtId="0" fontId="40" fillId="0" borderId="68" xfId="26" applyFont="1" applyBorder="1" applyAlignment="1">
      <alignment horizontal="left" vertical="center"/>
    </xf>
    <xf numFmtId="0" fontId="40" fillId="0" borderId="65" xfId="26" applyFont="1" applyBorder="1" applyAlignment="1">
      <alignment horizontal="left" vertical="center"/>
    </xf>
    <xf numFmtId="0" fontId="40" fillId="0" borderId="61" xfId="26" applyFont="1" applyBorder="1" applyAlignment="1">
      <alignment horizontal="left" vertical="center"/>
    </xf>
    <xf numFmtId="0" fontId="41" fillId="0" borderId="68" xfId="26" applyFont="1" applyBorder="1" applyAlignment="1">
      <alignment horizontal="left" vertical="center"/>
    </xf>
    <xf numFmtId="0" fontId="41" fillId="0" borderId="65" xfId="26" applyFont="1" applyBorder="1" applyAlignment="1">
      <alignment horizontal="left" vertical="center"/>
    </xf>
    <xf numFmtId="0" fontId="41" fillId="0" borderId="61" xfId="26" applyFont="1" applyBorder="1" applyAlignment="1">
      <alignment horizontal="left" vertical="center"/>
    </xf>
    <xf numFmtId="0" fontId="41" fillId="0" borderId="46" xfId="26" applyFont="1" applyBorder="1" applyAlignment="1">
      <alignment horizontal="left" vertical="center"/>
    </xf>
    <xf numFmtId="0" fontId="41" fillId="0" borderId="47" xfId="26" applyFont="1" applyBorder="1" applyAlignment="1">
      <alignment horizontal="left" vertical="center"/>
    </xf>
    <xf numFmtId="0" fontId="41" fillId="0" borderId="50" xfId="26" applyFont="1" applyBorder="1" applyAlignment="1">
      <alignment horizontal="left" vertical="center"/>
    </xf>
    <xf numFmtId="0" fontId="40" fillId="0" borderId="68" xfId="26" applyFont="1" applyFill="1" applyBorder="1" applyAlignment="1">
      <alignment horizontal="left" vertical="center"/>
    </xf>
    <xf numFmtId="0" fontId="40" fillId="0" borderId="65" xfId="26" applyFont="1" applyFill="1" applyBorder="1" applyAlignment="1">
      <alignment horizontal="left" vertical="center"/>
    </xf>
    <xf numFmtId="44" fontId="40" fillId="0" borderId="65" xfId="26" applyNumberFormat="1" applyFont="1" applyFill="1" applyBorder="1" applyAlignment="1">
      <alignment horizontal="left" vertical="center"/>
    </xf>
    <xf numFmtId="0" fontId="46" fillId="0" borderId="10" xfId="25" applyFont="1" applyAlignment="1">
      <alignment horizontal="left"/>
    </xf>
    <xf numFmtId="0" fontId="46" fillId="0" borderId="60" xfId="25" applyFont="1" applyBorder="1" applyAlignment="1">
      <alignment horizontal="left"/>
    </xf>
    <xf numFmtId="0" fontId="36" fillId="0" borderId="62" xfId="25" applyFont="1" applyBorder="1" applyAlignment="1">
      <alignment horizontal="center" vertical="center"/>
    </xf>
    <xf numFmtId="0" fontId="36" fillId="0" borderId="60" xfId="25" applyFont="1" applyBorder="1" applyAlignment="1">
      <alignment horizontal="center" vertical="center"/>
    </xf>
    <xf numFmtId="0" fontId="41" fillId="0" borderId="10" xfId="26" quotePrefix="1" applyFont="1" applyFill="1" applyBorder="1" applyAlignment="1">
      <alignment horizontal="center" vertical="center" wrapText="1"/>
    </xf>
    <xf numFmtId="0" fontId="41" fillId="0" borderId="60" xfId="26" quotePrefix="1" applyFont="1" applyFill="1" applyBorder="1" applyAlignment="1">
      <alignment horizontal="center" vertical="center" wrapText="1"/>
    </xf>
    <xf numFmtId="176" fontId="40" fillId="0" borderId="60" xfId="26" applyNumberFormat="1" applyFont="1" applyFill="1" applyBorder="1" applyAlignment="1">
      <alignment horizontal="center" vertical="center" wrapText="1"/>
    </xf>
    <xf numFmtId="176" fontId="36" fillId="0" borderId="60" xfId="25" applyNumberFormat="1" applyFont="1" applyBorder="1" applyAlignment="1">
      <alignment horizontal="center"/>
    </xf>
    <xf numFmtId="0" fontId="41" fillId="0" borderId="62" xfId="26" quotePrefix="1" applyFont="1" applyFill="1" applyBorder="1" applyAlignment="1">
      <alignment horizontal="center" vertical="center" wrapText="1"/>
    </xf>
    <xf numFmtId="0" fontId="47" fillId="0" borderId="62" xfId="25" applyFont="1" applyBorder="1" applyAlignment="1">
      <alignment horizontal="center" vertical="center"/>
    </xf>
    <xf numFmtId="0" fontId="47" fillId="0" borderId="60" xfId="25" applyFont="1" applyBorder="1" applyAlignment="1">
      <alignment horizontal="center" vertical="center"/>
    </xf>
    <xf numFmtId="0" fontId="41" fillId="0" borderId="68" xfId="26" quotePrefix="1" applyFont="1" applyBorder="1" applyAlignment="1">
      <alignment horizontal="left" vertical="center" wrapText="1"/>
    </xf>
    <xf numFmtId="0" fontId="41" fillId="0" borderId="65" xfId="26" quotePrefix="1" applyFont="1" applyBorder="1" applyAlignment="1">
      <alignment horizontal="left" vertical="center" wrapText="1"/>
    </xf>
    <xf numFmtId="0" fontId="41" fillId="0" borderId="61" xfId="26" quotePrefix="1" applyFont="1" applyBorder="1" applyAlignment="1">
      <alignment horizontal="left" vertical="center" wrapText="1"/>
    </xf>
    <xf numFmtId="0" fontId="40" fillId="0" borderId="68" xfId="26" applyFont="1" applyBorder="1" applyAlignment="1">
      <alignment horizontal="left" vertical="center" wrapText="1"/>
    </xf>
    <xf numFmtId="0" fontId="40" fillId="0" borderId="65" xfId="26" applyFont="1" applyBorder="1" applyAlignment="1">
      <alignment horizontal="left" vertical="center" wrapText="1"/>
    </xf>
    <xf numFmtId="0" fontId="40" fillId="0" borderId="61" xfId="26" applyFont="1" applyBorder="1" applyAlignment="1">
      <alignment horizontal="left" vertical="center" wrapText="1"/>
    </xf>
    <xf numFmtId="0" fontId="10" fillId="2" borderId="6" xfId="0" applyFont="1" applyFill="1" applyBorder="1" applyAlignment="1">
      <alignment horizontal="left"/>
    </xf>
    <xf numFmtId="0" fontId="10" fillId="2" borderId="7" xfId="0" applyFont="1" applyFill="1" applyBorder="1" applyAlignment="1">
      <alignment horizontal="left"/>
    </xf>
    <xf numFmtId="0" fontId="10" fillId="2" borderId="8" xfId="0" applyFont="1" applyFill="1" applyBorder="1" applyAlignment="1">
      <alignment horizontal="left"/>
    </xf>
    <xf numFmtId="49" fontId="11" fillId="2" borderId="3" xfId="0" applyNumberFormat="1"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49" fontId="10" fillId="2" borderId="35" xfId="0" applyNumberFormat="1" applyFont="1" applyFill="1" applyBorder="1" applyAlignment="1">
      <alignment horizontal="left"/>
    </xf>
    <xf numFmtId="0" fontId="10" fillId="2" borderId="36" xfId="0" applyFont="1" applyFill="1" applyBorder="1" applyAlignment="1">
      <alignment horizontal="left"/>
    </xf>
    <xf numFmtId="0" fontId="10" fillId="2" borderId="37" xfId="0" applyFont="1" applyFill="1" applyBorder="1" applyAlignment="1">
      <alignment horizontal="left"/>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49" fontId="12" fillId="0" borderId="149" xfId="1" applyNumberFormat="1" applyFont="1" applyFill="1" applyBorder="1" applyAlignment="1">
      <alignment horizontal="left" vertical="center"/>
    </xf>
    <xf numFmtId="49" fontId="12" fillId="0" borderId="150" xfId="1" applyNumberFormat="1" applyFont="1" applyFill="1" applyBorder="1" applyAlignment="1">
      <alignment horizontal="left" vertical="center"/>
    </xf>
    <xf numFmtId="49" fontId="40" fillId="0" borderId="108" xfId="26" applyNumberFormat="1" applyFont="1" applyFill="1" applyBorder="1" applyAlignment="1">
      <alignment horizontal="center" vertical="center"/>
    </xf>
    <xf numFmtId="0" fontId="40" fillId="0" borderId="19" xfId="26" applyFont="1" applyFill="1" applyBorder="1" applyAlignment="1">
      <alignment horizontal="center" vertical="center"/>
    </xf>
    <xf numFmtId="0" fontId="40" fillId="0" borderId="153" xfId="26" applyFont="1" applyFill="1" applyBorder="1" applyAlignment="1">
      <alignment horizontal="center" vertical="center"/>
    </xf>
    <xf numFmtId="49" fontId="11" fillId="0" borderId="154" xfId="1" applyNumberFormat="1" applyFont="1" applyFill="1" applyBorder="1" applyAlignment="1">
      <alignment horizontal="center" vertical="center"/>
    </xf>
    <xf numFmtId="49" fontId="11" fillId="0" borderId="155" xfId="1" applyNumberFormat="1" applyFont="1" applyFill="1" applyBorder="1" applyAlignment="1">
      <alignment horizontal="center" vertical="center"/>
    </xf>
    <xf numFmtId="49" fontId="11" fillId="0" borderId="156" xfId="1" applyNumberFormat="1" applyFont="1" applyFill="1" applyBorder="1" applyAlignment="1">
      <alignment horizontal="center" vertical="center"/>
    </xf>
    <xf numFmtId="49" fontId="11" fillId="0" borderId="169" xfId="1" applyNumberFormat="1" applyFont="1" applyFill="1" applyBorder="1" applyAlignment="1">
      <alignment horizontal="left" vertical="center" wrapText="1"/>
    </xf>
    <xf numFmtId="0" fontId="11" fillId="0" borderId="170" xfId="1" applyFont="1" applyFill="1" applyBorder="1" applyAlignment="1">
      <alignment horizontal="left" vertical="center" wrapText="1"/>
    </xf>
    <xf numFmtId="164" fontId="10" fillId="0" borderId="10" xfId="1" applyNumberFormat="1" applyFont="1" applyFill="1" applyBorder="1" applyAlignment="1">
      <alignment horizontal="center" vertical="center" wrapText="1"/>
    </xf>
    <xf numFmtId="49" fontId="11" fillId="0" borderId="199" xfId="1" applyNumberFormat="1" applyFont="1" applyFill="1" applyBorder="1" applyAlignment="1">
      <alignment horizontal="left" vertical="center" wrapText="1"/>
    </xf>
    <xf numFmtId="0" fontId="11" fillId="0" borderId="200" xfId="1" applyFont="1" applyFill="1" applyBorder="1" applyAlignment="1">
      <alignment horizontal="left" vertical="center" wrapText="1"/>
    </xf>
    <xf numFmtId="49" fontId="10" fillId="0" borderId="196" xfId="1" applyNumberFormat="1" applyFont="1" applyFill="1" applyBorder="1" applyAlignment="1">
      <alignment horizontal="center" vertical="center"/>
    </xf>
    <xf numFmtId="0" fontId="10" fillId="0" borderId="160" xfId="1" applyFont="1" applyFill="1" applyBorder="1" applyAlignment="1">
      <alignment horizontal="center" vertical="center"/>
    </xf>
    <xf numFmtId="49" fontId="10" fillId="0" borderId="197" xfId="1" applyNumberFormat="1" applyFont="1" applyFill="1" applyBorder="1" applyAlignment="1">
      <alignment horizontal="center" vertical="center"/>
    </xf>
    <xf numFmtId="0" fontId="10" fillId="0" borderId="161" xfId="1" applyFont="1" applyFill="1" applyBorder="1" applyAlignment="1">
      <alignment horizontal="center" vertical="center"/>
    </xf>
    <xf numFmtId="49" fontId="10" fillId="0" borderId="198" xfId="1" applyNumberFormat="1" applyFont="1" applyFill="1" applyBorder="1" applyAlignment="1">
      <alignment horizontal="center" vertical="center" wrapText="1"/>
    </xf>
    <xf numFmtId="164" fontId="10" fillId="0" borderId="162" xfId="1" applyNumberFormat="1" applyFont="1" applyFill="1" applyBorder="1" applyAlignment="1">
      <alignment horizontal="center" vertical="center" wrapText="1"/>
    </xf>
    <xf numFmtId="49" fontId="11" fillId="0" borderId="167" xfId="1" applyNumberFormat="1" applyFont="1" applyFill="1" applyBorder="1" applyAlignment="1">
      <alignment horizontal="left" vertical="center" wrapText="1"/>
    </xf>
    <xf numFmtId="0" fontId="11" fillId="0" borderId="168" xfId="1" applyFont="1" applyFill="1" applyBorder="1" applyAlignment="1">
      <alignment horizontal="left" vertical="center" wrapText="1"/>
    </xf>
    <xf numFmtId="49" fontId="20" fillId="0" borderId="123" xfId="1" applyNumberFormat="1" applyFont="1" applyFill="1" applyBorder="1" applyAlignment="1">
      <alignment horizontal="left" vertical="center"/>
    </xf>
    <xf numFmtId="0" fontId="20" fillId="0" borderId="124" xfId="1" applyFont="1" applyFill="1" applyBorder="1" applyAlignment="1">
      <alignment horizontal="left" vertical="center"/>
    </xf>
    <xf numFmtId="0" fontId="20" fillId="0" borderId="124" xfId="1" applyFont="1" applyFill="1" applyBorder="1" applyAlignment="1">
      <alignment horizontal="left" vertical="center" wrapText="1"/>
    </xf>
    <xf numFmtId="0" fontId="20" fillId="0" borderId="125" xfId="1" applyFont="1" applyFill="1" applyBorder="1" applyAlignment="1">
      <alignment horizontal="left" vertical="center"/>
    </xf>
    <xf numFmtId="49" fontId="13" fillId="2" borderId="116" xfId="0" applyNumberFormat="1" applyFont="1" applyFill="1" applyBorder="1" applyAlignment="1">
      <alignment horizontal="left" vertical="center"/>
    </xf>
    <xf numFmtId="0" fontId="13" fillId="2" borderId="117" xfId="0" applyFont="1" applyFill="1" applyBorder="1" applyAlignment="1">
      <alignment vertical="center"/>
    </xf>
    <xf numFmtId="0" fontId="13" fillId="2" borderId="117" xfId="0" applyFont="1" applyFill="1" applyBorder="1" applyAlignment="1">
      <alignment horizontal="left" vertical="center"/>
    </xf>
    <xf numFmtId="0" fontId="13" fillId="2" borderId="118" xfId="0" applyFont="1" applyFill="1" applyBorder="1" applyAlignment="1">
      <alignment horizontal="left" vertical="center"/>
    </xf>
    <xf numFmtId="0" fontId="54" fillId="6" borderId="151" xfId="1" applyFont="1" applyFill="1" applyBorder="1" applyAlignment="1">
      <alignment horizontal="right" vertical="center"/>
    </xf>
    <xf numFmtId="0" fontId="54" fillId="6" borderId="152" xfId="1" applyFont="1" applyFill="1" applyBorder="1" applyAlignment="1">
      <alignment horizontal="right" vertical="center"/>
    </xf>
    <xf numFmtId="0" fontId="13" fillId="6" borderId="10" xfId="0" applyFont="1" applyFill="1" applyBorder="1" applyAlignment="1">
      <alignment vertical="center"/>
    </xf>
    <xf numFmtId="171" fontId="13" fillId="6" borderId="10" xfId="0" applyNumberFormat="1" applyFont="1" applyFill="1" applyBorder="1" applyAlignment="1">
      <alignment vertical="center"/>
    </xf>
    <xf numFmtId="172" fontId="18" fillId="6" borderId="146" xfId="0" applyNumberFormat="1" applyFont="1" applyFill="1" applyBorder="1" applyAlignment="1">
      <alignment horizontal="center" vertical="center" wrapText="1"/>
    </xf>
    <xf numFmtId="164" fontId="13" fillId="6" borderId="34" xfId="0" applyNumberFormat="1" applyFont="1" applyFill="1" applyBorder="1" applyAlignment="1">
      <alignment horizontal="center" vertical="center" wrapText="1"/>
    </xf>
    <xf numFmtId="177" fontId="18" fillId="6" borderId="182" xfId="0" applyNumberFormat="1" applyFont="1" applyFill="1" applyBorder="1" applyAlignment="1">
      <alignment horizontal="right" vertical="center" wrapText="1"/>
    </xf>
    <xf numFmtId="177" fontId="18" fillId="6" borderId="183" xfId="0" applyNumberFormat="1" applyFont="1" applyFill="1" applyBorder="1" applyAlignment="1">
      <alignment horizontal="right" vertical="center" wrapText="1"/>
    </xf>
    <xf numFmtId="164" fontId="13" fillId="6" borderId="177" xfId="0" applyNumberFormat="1" applyFont="1" applyFill="1" applyBorder="1" applyAlignment="1">
      <alignment horizontal="center" vertical="center" wrapText="1"/>
    </xf>
    <xf numFmtId="164" fontId="13" fillId="6" borderId="185" xfId="0" applyNumberFormat="1" applyFont="1" applyFill="1" applyBorder="1" applyAlignment="1">
      <alignment horizontal="center" vertical="center" wrapText="1"/>
    </xf>
    <xf numFmtId="164" fontId="13" fillId="6" borderId="184" xfId="0" applyNumberFormat="1" applyFont="1" applyFill="1" applyBorder="1" applyAlignment="1">
      <alignment horizontal="center" vertical="center" wrapText="1"/>
    </xf>
    <xf numFmtId="164" fontId="20" fillId="6" borderId="129" xfId="0" applyNumberFormat="1" applyFont="1" applyFill="1" applyBorder="1" applyAlignment="1">
      <alignment horizontal="center" vertical="center" wrapText="1"/>
    </xf>
    <xf numFmtId="0" fontId="13" fillId="6" borderId="0" xfId="0" applyNumberFormat="1" applyFont="1" applyFill="1" applyAlignment="1">
      <alignment vertical="center"/>
    </xf>
    <xf numFmtId="164" fontId="10" fillId="0" borderId="201" xfId="1" applyNumberFormat="1" applyFont="1" applyFill="1" applyBorder="1" applyAlignment="1">
      <alignment horizontal="center" vertical="center" wrapText="1"/>
    </xf>
    <xf numFmtId="164" fontId="10" fillId="0" borderId="202" xfId="1" applyNumberFormat="1" applyFont="1" applyFill="1" applyBorder="1" applyAlignment="1">
      <alignment horizontal="center" vertical="center" wrapText="1"/>
    </xf>
    <xf numFmtId="0" fontId="10" fillId="0" borderId="203" xfId="1" applyFont="1" applyFill="1" applyBorder="1" applyAlignment="1">
      <alignment horizontal="left" vertical="center" wrapText="1"/>
    </xf>
    <xf numFmtId="164" fontId="11" fillId="0" borderId="204" xfId="1" applyNumberFormat="1" applyFont="1" applyFill="1" applyBorder="1" applyAlignment="1">
      <alignment horizontal="center" vertical="center" wrapText="1"/>
    </xf>
    <xf numFmtId="164" fontId="11" fillId="0" borderId="202" xfId="1" applyNumberFormat="1" applyFont="1" applyFill="1" applyBorder="1" applyAlignment="1">
      <alignment horizontal="center" vertical="center" wrapText="1"/>
    </xf>
    <xf numFmtId="164" fontId="11" fillId="0" borderId="203" xfId="1" applyNumberFormat="1" applyFont="1" applyFill="1" applyBorder="1" applyAlignment="1">
      <alignment horizontal="center" vertical="center" wrapText="1"/>
    </xf>
    <xf numFmtId="164" fontId="20" fillId="6" borderId="10" xfId="1" applyNumberFormat="1" applyFont="1" applyFill="1" applyBorder="1" applyAlignment="1">
      <alignment horizontal="center" vertical="center"/>
    </xf>
    <xf numFmtId="172" fontId="19" fillId="6" borderId="32" xfId="0" applyNumberFormat="1" applyFont="1" applyFill="1" applyBorder="1" applyAlignment="1">
      <alignment horizontal="center" vertical="center" wrapText="1"/>
    </xf>
    <xf numFmtId="0" fontId="51" fillId="6" borderId="171" xfId="1" applyFont="1" applyFill="1" applyBorder="1" applyAlignment="1">
      <alignment horizontal="center" vertical="center"/>
    </xf>
    <xf numFmtId="0" fontId="51" fillId="6" borderId="172" xfId="1" applyFont="1" applyFill="1" applyBorder="1" applyAlignment="1">
      <alignment horizontal="center" vertical="center"/>
    </xf>
  </cellXfs>
  <cellStyles count="30">
    <cellStyle name="Comma 2" xfId="15" xr:uid="{00000000-0005-0000-0000-000000000000}"/>
    <cellStyle name="Comma 2 2" xfId="20" xr:uid="{00000000-0005-0000-0000-000001000000}"/>
    <cellStyle name="Comma 3" xfId="24" xr:uid="{00000000-0005-0000-0000-000002000000}"/>
    <cellStyle name="Comma 4" xfId="29" xr:uid="{77AA547B-4BC2-49E4-AAFD-8C6094AEC391}"/>
    <cellStyle name="Comma 6" xfId="12" xr:uid="{00000000-0005-0000-0000-000003000000}"/>
    <cellStyle name="Currency" xfId="8" builtinId="4"/>
    <cellStyle name="Currency 2" xfId="22" xr:uid="{00000000-0005-0000-0000-000007000000}"/>
    <cellStyle name="Currency 3 2" xfId="6" xr:uid="{00000000-0005-0000-0000-000008000000}"/>
    <cellStyle name="Currency 4" xfId="7" xr:uid="{00000000-0005-0000-0000-000009000000}"/>
    <cellStyle name="Currency 4 2" xfId="13" xr:uid="{00000000-0005-0000-0000-00000A000000}"/>
    <cellStyle name="Currency 4 2 2" xfId="17" xr:uid="{00000000-0005-0000-0000-00000B000000}"/>
    <cellStyle name="Currency 4 2 2 2" xfId="18" xr:uid="{00000000-0005-0000-0000-00000C000000}"/>
    <cellStyle name="Currency 4 2 2 2 2" xfId="19" xr:uid="{00000000-0005-0000-0000-00000D000000}"/>
    <cellStyle name="Normal" xfId="0" builtinId="0"/>
    <cellStyle name="Normal 11 2" xfId="5" xr:uid="{00000000-0005-0000-0000-00000F000000}"/>
    <cellStyle name="Normal 13 2" xfId="3" xr:uid="{00000000-0005-0000-0000-000010000000}"/>
    <cellStyle name="Normal 2" xfId="1" xr:uid="{00000000-0005-0000-0000-000011000000}"/>
    <cellStyle name="Normal 2 2" xfId="4" xr:uid="{00000000-0005-0000-0000-000012000000}"/>
    <cellStyle name="Normal 2 3" xfId="10" xr:uid="{00000000-0005-0000-0000-000013000000}"/>
    <cellStyle name="Normal 3" xfId="2" xr:uid="{00000000-0005-0000-0000-000014000000}"/>
    <cellStyle name="Normal 3 2" xfId="16" xr:uid="{00000000-0005-0000-0000-000015000000}"/>
    <cellStyle name="Normal 3 3" xfId="26" xr:uid="{00000000-0005-0000-0000-000016000000}"/>
    <cellStyle name="Normal 4" xfId="9" xr:uid="{00000000-0005-0000-0000-000017000000}"/>
    <cellStyle name="Normal 4 2" xfId="11" xr:uid="{00000000-0005-0000-0000-000018000000}"/>
    <cellStyle name="Normal 5" xfId="21" xr:uid="{00000000-0005-0000-0000-000019000000}"/>
    <cellStyle name="Normal 6" xfId="23" xr:uid="{00000000-0005-0000-0000-00001A000000}"/>
    <cellStyle name="Normal 7" xfId="14" xr:uid="{00000000-0005-0000-0000-00001B000000}"/>
    <cellStyle name="Normal 8" xfId="25" xr:uid="{00000000-0005-0000-0000-00001C000000}"/>
    <cellStyle name="Normal 9" xfId="28" xr:uid="{0660A8D5-8A9C-4F65-8D80-1829963A424D}"/>
    <cellStyle name="Percent 2" xfId="27" xr:uid="{00000000-0005-0000-0000-000022000000}"/>
  </cellStyles>
  <dxfs count="1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2F2F2"/>
      <rgbColor rgb="FFFF0000"/>
      <rgbColor rgb="FFEAF1DD"/>
      <rgbColor rgb="FFD2DAE4"/>
      <rgbColor rgb="FFFFFF0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Cashflow\Cash2000%20Nan%200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Neels\Local%20Settings\Temporary%20Internet%20Files\OLK3\Cash2004%20Nan00021.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entane%20Smme%20Boq%20Final/Centane_%20Phase4-%20Subbies%20(Grade%5eJ%5eJ%5eJ%5eJ%5eJ%5eJ%5eJ-%20Gabions)-DRAFT.xlsx" TargetMode="External"/><Relationship Id="rId2" Type="http://schemas.openxmlformats.org/officeDocument/2006/relationships/externalLinkPath" Target="https://d.docs.live.net/19a2c856314b3229/Documents/MABONA%20CIVILS%20AND%20PLANT%20HIRE/MABONA%20CIVILS/CENTANE/smme%20boq%20final/Centane_%20Phase4-%20Subbies%20(Grade%5eJ%5eJ%5eJ%5eJ%5eJ%5eJ%5eJ-%20Gabions)-DRAFT.xlsx" TargetMode="External"/><Relationship Id="rId1" Type="http://schemas.openxmlformats.org/officeDocument/2006/relationships/externalLinkPath" Target="/19a2c856314b3229/Documents/MABONA%20CIVILS%20AND%20PLANT%20HIRE/MABONA%20CIVILS/CENTANE/Centane%20Smme%20Boq%20Final/Centane_%20Phase4-%20Subbies%20(Grade%5eJ%5eJ%5eJ%5eJ%5eJ%5eJ%5eJ-%20Gabions)-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ORT"/>
      <sheetName val="DOELWIT"/>
      <sheetName val="HK CASHFLOW"/>
      <sheetName val="CASHFLOW"/>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ELWIT"/>
      <sheetName val="FIN.REPORT"/>
      <sheetName val="HK CASHFLOW"/>
      <sheetName val="CASHFLOW"/>
      <sheetName val="CLAIMS"/>
      <sheetName val="BAS ITEM CODE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Page"/>
      <sheetName val="Revised Sumary"/>
      <sheetName val="M.O.S"/>
      <sheetName val="P&amp;G - Section 1"/>
      <sheetName val="Gabions"/>
      <sheetName val="500KL RESERVOIR - SECTION 7"/>
      <sheetName val="SUB-CONTRACTOR'S SCOPE- SEC 8"/>
    </sheetNames>
    <sheetDataSet>
      <sheetData sheetId="0"/>
      <sheetData sheetId="1"/>
      <sheetData sheetId="2"/>
      <sheetData sheetId="3">
        <row r="3">
          <cell r="B3" t="str">
            <v>Centane  Water Supply Phase 4: Contract 01</v>
          </cell>
        </row>
      </sheetData>
      <sheetData sheetId="4">
        <row r="35">
          <cell r="K35">
            <v>0</v>
          </cell>
        </row>
      </sheetData>
      <sheetData sheetId="5">
        <row r="329">
          <cell r="G329">
            <v>0</v>
          </cell>
        </row>
      </sheetData>
      <sheetData sheetId="6">
        <row r="115">
          <cell r="G115">
            <v>0</v>
          </cell>
        </row>
      </sheetData>
    </sheetDataSet>
  </externalBook>
</externalLink>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4"/>
  <sheetViews>
    <sheetView view="pageBreakPreview" topLeftCell="A21" zoomScaleNormal="100" zoomScaleSheetLayoutView="100" workbookViewId="0">
      <selection activeCell="J32" sqref="J32"/>
    </sheetView>
  </sheetViews>
  <sheetFormatPr defaultColWidth="8.88671875" defaultRowHeight="13.8"/>
  <cols>
    <col min="1" max="1" width="4.33203125" style="78" customWidth="1"/>
    <col min="2" max="2" width="12.33203125" style="78" customWidth="1"/>
    <col min="3" max="3" width="8.88671875" style="78"/>
    <col min="4" max="4" width="23.6640625" style="78" customWidth="1"/>
    <col min="5" max="5" width="3.5546875" style="78" customWidth="1"/>
    <col min="6" max="6" width="18.33203125" style="78" customWidth="1"/>
    <col min="7" max="7" width="8.33203125" style="78" customWidth="1"/>
    <col min="8" max="8" width="10" style="78" customWidth="1"/>
    <col min="9" max="9" width="27.5546875" style="78" customWidth="1"/>
    <col min="10" max="10" width="20.109375" style="78" customWidth="1"/>
    <col min="11" max="11" width="5.5546875" style="78" customWidth="1"/>
    <col min="12" max="12" width="15.6640625" style="78" customWidth="1"/>
    <col min="13" max="13" width="17.6640625" style="78" customWidth="1"/>
    <col min="14" max="16384" width="8.88671875" style="78"/>
  </cols>
  <sheetData>
    <row r="1" spans="1:13" ht="24">
      <c r="A1" s="476" t="s">
        <v>490</v>
      </c>
      <c r="B1" s="477"/>
      <c r="C1" s="477"/>
      <c r="D1" s="477"/>
      <c r="E1" s="477"/>
      <c r="F1" s="477"/>
      <c r="G1" s="477"/>
      <c r="H1" s="477"/>
      <c r="I1" s="474">
        <f>D21</f>
        <v>4</v>
      </c>
      <c r="J1" s="474"/>
      <c r="K1" s="475"/>
      <c r="L1" s="79"/>
      <c r="M1" s="79"/>
    </row>
    <row r="2" spans="1:13" ht="24">
      <c r="A2" s="485" t="s">
        <v>0</v>
      </c>
      <c r="B2" s="486"/>
      <c r="C2" s="486"/>
      <c r="D2" s="486"/>
      <c r="E2" s="486"/>
      <c r="F2" s="486"/>
      <c r="G2" s="486"/>
      <c r="H2" s="486"/>
      <c r="I2" s="486"/>
      <c r="J2" s="486"/>
      <c r="K2" s="487"/>
      <c r="L2" s="79"/>
      <c r="M2" s="79"/>
    </row>
    <row r="3" spans="1:13" ht="14.4" thickBot="1">
      <c r="A3" s="176"/>
      <c r="B3" s="80"/>
      <c r="C3" s="80"/>
      <c r="D3" s="81"/>
      <c r="E3" s="80"/>
      <c r="F3" s="80"/>
      <c r="G3" s="80"/>
      <c r="H3" s="80"/>
      <c r="I3" s="80"/>
      <c r="J3" s="80"/>
      <c r="K3" s="177"/>
      <c r="L3" s="80"/>
      <c r="M3" s="80"/>
    </row>
    <row r="4" spans="1:13" ht="15">
      <c r="A4" s="176"/>
      <c r="B4" s="147" t="s">
        <v>1</v>
      </c>
      <c r="C4" s="148"/>
      <c r="D4" s="149"/>
      <c r="E4" s="149"/>
      <c r="F4" s="150"/>
      <c r="H4" s="82"/>
      <c r="I4" s="167" t="s">
        <v>2</v>
      </c>
      <c r="J4" s="168"/>
      <c r="K4" s="177"/>
      <c r="L4" s="80"/>
      <c r="M4" s="80"/>
    </row>
    <row r="5" spans="1:13" ht="14.4" customHeight="1">
      <c r="A5" s="176"/>
      <c r="B5" s="488" t="s">
        <v>385</v>
      </c>
      <c r="C5" s="489"/>
      <c r="D5" s="489"/>
      <c r="E5" s="489"/>
      <c r="F5" s="490"/>
      <c r="H5" s="83"/>
      <c r="I5" s="169" t="s">
        <v>3</v>
      </c>
      <c r="J5" s="170"/>
      <c r="K5" s="177"/>
      <c r="L5" s="80"/>
      <c r="M5" s="80"/>
    </row>
    <row r="6" spans="1:13" ht="15">
      <c r="A6" s="176"/>
      <c r="B6" s="151" t="s">
        <v>386</v>
      </c>
      <c r="C6" s="84"/>
      <c r="D6" s="85"/>
      <c r="E6" s="85"/>
      <c r="F6" s="152"/>
      <c r="H6" s="80"/>
      <c r="I6" s="171" t="s">
        <v>4</v>
      </c>
      <c r="J6" s="172"/>
      <c r="K6" s="177"/>
      <c r="L6" s="80"/>
      <c r="M6" s="80"/>
    </row>
    <row r="7" spans="1:13" ht="15">
      <c r="A7" s="176"/>
      <c r="B7" s="153" t="s">
        <v>226</v>
      </c>
      <c r="C7" s="86"/>
      <c r="D7" s="87"/>
      <c r="E7" s="85"/>
      <c r="F7" s="152"/>
      <c r="H7" s="80"/>
      <c r="I7" s="171" t="s">
        <v>5</v>
      </c>
      <c r="J7" s="172"/>
      <c r="K7" s="177"/>
      <c r="L7" s="80"/>
      <c r="M7" s="80"/>
    </row>
    <row r="8" spans="1:13" ht="15">
      <c r="A8" s="176"/>
      <c r="B8" s="153" t="s">
        <v>387</v>
      </c>
      <c r="C8" s="86"/>
      <c r="D8" s="87"/>
      <c r="E8" s="85"/>
      <c r="F8" s="152"/>
      <c r="H8" s="80"/>
      <c r="I8" s="173" t="s">
        <v>6</v>
      </c>
      <c r="J8" s="174"/>
      <c r="K8" s="177"/>
      <c r="L8" s="80"/>
      <c r="M8" s="80"/>
    </row>
    <row r="9" spans="1:13" ht="15">
      <c r="A9" s="176"/>
      <c r="B9" s="153">
        <v>4735</v>
      </c>
      <c r="C9" s="86"/>
      <c r="D9" s="87"/>
      <c r="E9" s="85"/>
      <c r="F9" s="152"/>
      <c r="H9" s="83"/>
      <c r="I9" s="173">
        <v>5100</v>
      </c>
      <c r="J9" s="174"/>
      <c r="K9" s="177"/>
      <c r="L9" s="80"/>
      <c r="M9" s="80"/>
    </row>
    <row r="10" spans="1:13" ht="15.6" thickBot="1">
      <c r="A10" s="176"/>
      <c r="B10" s="157" t="s">
        <v>388</v>
      </c>
      <c r="C10" s="154"/>
      <c r="D10" s="155"/>
      <c r="E10" s="155"/>
      <c r="F10" s="156"/>
      <c r="H10" s="83"/>
      <c r="I10" s="157" t="s">
        <v>7</v>
      </c>
      <c r="J10" s="175"/>
      <c r="K10" s="177"/>
      <c r="L10" s="80"/>
      <c r="M10" s="80"/>
    </row>
    <row r="11" spans="1:13">
      <c r="A11" s="176"/>
      <c r="B11" s="83"/>
      <c r="C11" s="80"/>
      <c r="D11" s="81"/>
      <c r="E11" s="80"/>
      <c r="F11" s="80"/>
      <c r="H11" s="83"/>
      <c r="I11" s="83"/>
      <c r="J11" s="80"/>
      <c r="K11" s="177"/>
      <c r="L11" s="80"/>
      <c r="M11" s="80"/>
    </row>
    <row r="12" spans="1:13">
      <c r="A12" s="176"/>
      <c r="B12" s="80"/>
      <c r="C12" s="80"/>
      <c r="D12" s="81"/>
      <c r="E12" s="80"/>
      <c r="F12" s="80"/>
      <c r="G12" s="80"/>
      <c r="H12" s="80"/>
      <c r="I12" s="83"/>
      <c r="J12" s="80"/>
      <c r="K12" s="177"/>
      <c r="L12" s="80"/>
      <c r="M12" s="80"/>
    </row>
    <row r="13" spans="1:13" ht="15">
      <c r="A13" s="176"/>
      <c r="B13" s="491" t="s">
        <v>8</v>
      </c>
      <c r="C13" s="492"/>
      <c r="D13" s="492"/>
      <c r="E13" s="492"/>
      <c r="F13" s="492"/>
      <c r="G13" s="492"/>
      <c r="H13" s="492"/>
      <c r="I13" s="493"/>
      <c r="J13" s="80"/>
      <c r="K13" s="177"/>
      <c r="L13" s="80"/>
      <c r="M13" s="80"/>
    </row>
    <row r="14" spans="1:13" ht="15">
      <c r="A14" s="176"/>
      <c r="B14" s="88" t="s">
        <v>9</v>
      </c>
      <c r="C14" s="89"/>
      <c r="D14" s="494" t="s">
        <v>375</v>
      </c>
      <c r="E14" s="495"/>
      <c r="F14" s="495"/>
      <c r="G14" s="495"/>
      <c r="H14" s="495"/>
      <c r="I14" s="496"/>
      <c r="J14" s="80"/>
      <c r="K14" s="177"/>
      <c r="L14" s="80"/>
      <c r="M14" s="80"/>
    </row>
    <row r="15" spans="1:13" ht="15">
      <c r="A15" s="176"/>
      <c r="B15" s="88" t="s">
        <v>10</v>
      </c>
      <c r="C15" s="89"/>
      <c r="D15" s="494" t="s">
        <v>225</v>
      </c>
      <c r="E15" s="495"/>
      <c r="F15" s="495"/>
      <c r="G15" s="495"/>
      <c r="H15" s="495"/>
      <c r="I15" s="496"/>
      <c r="J15" s="80"/>
      <c r="K15" s="177"/>
      <c r="L15" s="80"/>
      <c r="M15" s="80"/>
    </row>
    <row r="16" spans="1:13" ht="15">
      <c r="A16" s="176"/>
      <c r="B16" s="90" t="s">
        <v>11</v>
      </c>
      <c r="C16" s="91"/>
      <c r="D16" s="497" t="s">
        <v>224</v>
      </c>
      <c r="E16" s="498"/>
      <c r="F16" s="498"/>
      <c r="G16" s="498"/>
      <c r="H16" s="498"/>
      <c r="I16" s="499"/>
      <c r="J16" s="80"/>
      <c r="K16" s="177"/>
      <c r="L16" s="80"/>
      <c r="M16" s="80"/>
    </row>
    <row r="17" spans="1:13">
      <c r="A17" s="176"/>
      <c r="B17" s="80"/>
      <c r="C17" s="80"/>
      <c r="D17" s="81"/>
      <c r="E17" s="80"/>
      <c r="F17" s="80"/>
      <c r="G17" s="80"/>
      <c r="H17" s="80"/>
      <c r="I17" s="83"/>
      <c r="J17" s="80"/>
      <c r="K17" s="177"/>
      <c r="L17" s="80"/>
      <c r="M17" s="80"/>
    </row>
    <row r="18" spans="1:13">
      <c r="A18" s="176"/>
      <c r="B18" s="80"/>
      <c r="C18" s="80"/>
      <c r="D18" s="81"/>
      <c r="E18" s="80"/>
      <c r="F18" s="80"/>
      <c r="G18" s="80"/>
      <c r="H18" s="80"/>
      <c r="I18" s="80"/>
      <c r="J18" s="80"/>
      <c r="K18" s="177"/>
      <c r="L18" s="80"/>
      <c r="M18" s="80"/>
    </row>
    <row r="19" spans="1:13" ht="15">
      <c r="A19" s="176"/>
      <c r="B19" s="92" t="s">
        <v>12</v>
      </c>
      <c r="C19" s="91"/>
      <c r="D19" s="91"/>
      <c r="E19" s="91"/>
      <c r="F19" s="91"/>
      <c r="G19" s="93"/>
      <c r="H19" s="80"/>
      <c r="I19" s="80"/>
      <c r="J19" s="80"/>
      <c r="K19" s="177"/>
      <c r="L19" s="80"/>
      <c r="M19" s="80"/>
    </row>
    <row r="20" spans="1:13" ht="15">
      <c r="A20" s="176"/>
      <c r="B20" s="90" t="s">
        <v>13</v>
      </c>
      <c r="C20" s="91"/>
      <c r="D20" s="500">
        <v>4850255722</v>
      </c>
      <c r="E20" s="501"/>
      <c r="F20" s="501"/>
      <c r="G20" s="502"/>
      <c r="H20" s="79"/>
      <c r="I20" s="80"/>
      <c r="J20" s="80"/>
      <c r="K20" s="177"/>
      <c r="L20" s="80"/>
      <c r="M20" s="80"/>
    </row>
    <row r="21" spans="1:13" ht="15.6">
      <c r="A21" s="176"/>
      <c r="B21" s="90" t="s">
        <v>14</v>
      </c>
      <c r="C21" s="91"/>
      <c r="D21" s="503">
        <v>4</v>
      </c>
      <c r="E21" s="492"/>
      <c r="F21" s="504"/>
      <c r="G21" s="505"/>
      <c r="H21" s="79"/>
      <c r="I21" s="80"/>
      <c r="J21" s="80"/>
      <c r="K21" s="177"/>
      <c r="L21" s="80"/>
      <c r="M21" s="80"/>
    </row>
    <row r="22" spans="1:13" ht="15">
      <c r="A22" s="176"/>
      <c r="B22" s="90" t="s">
        <v>15</v>
      </c>
      <c r="C22" s="91"/>
      <c r="D22" s="478">
        <v>45154</v>
      </c>
      <c r="E22" s="479"/>
      <c r="F22" s="480"/>
      <c r="G22" s="481"/>
      <c r="H22" s="79"/>
      <c r="I22" s="80"/>
      <c r="J22" s="80"/>
      <c r="K22" s="177"/>
      <c r="L22" s="80"/>
      <c r="M22" s="80"/>
    </row>
    <row r="23" spans="1:13" ht="14.4" thickBot="1">
      <c r="A23" s="176"/>
      <c r="B23" s="80"/>
      <c r="C23" s="80"/>
      <c r="D23" s="81"/>
      <c r="E23" s="80"/>
      <c r="F23" s="80"/>
      <c r="G23" s="80"/>
      <c r="H23" s="80"/>
      <c r="I23" s="80"/>
      <c r="J23" s="80"/>
      <c r="K23" s="177"/>
      <c r="L23" s="80"/>
      <c r="M23" s="80"/>
    </row>
    <row r="24" spans="1:13" ht="16.2" thickTop="1" thickBot="1">
      <c r="A24" s="176"/>
      <c r="B24" s="482" t="s">
        <v>16</v>
      </c>
      <c r="C24" s="483"/>
      <c r="D24" s="483"/>
      <c r="E24" s="483"/>
      <c r="F24" s="483"/>
      <c r="G24" s="483"/>
      <c r="H24" s="483"/>
      <c r="I24" s="484"/>
      <c r="J24" s="94" t="s">
        <v>17</v>
      </c>
      <c r="K24" s="178"/>
      <c r="L24" s="158"/>
      <c r="M24" s="95"/>
    </row>
    <row r="25" spans="1:13" ht="15.6" thickTop="1">
      <c r="A25" s="176"/>
      <c r="B25" s="96" t="s">
        <v>376</v>
      </c>
      <c r="C25" s="97"/>
      <c r="D25" s="97"/>
      <c r="E25" s="97"/>
      <c r="F25" s="97"/>
      <c r="G25" s="97"/>
      <c r="H25" s="97"/>
      <c r="I25" s="98"/>
      <c r="J25" s="99">
        <v>32347826.084309999</v>
      </c>
      <c r="K25" s="177"/>
      <c r="L25" s="100">
        <v>32347826.084309999</v>
      </c>
      <c r="M25" s="100">
        <f>J25-L25</f>
        <v>0</v>
      </c>
    </row>
    <row r="26" spans="1:13" ht="15">
      <c r="A26" s="176"/>
      <c r="B26" s="101" t="s">
        <v>377</v>
      </c>
      <c r="C26" s="102"/>
      <c r="D26" s="102"/>
      <c r="E26" s="102"/>
      <c r="F26" s="102"/>
      <c r="G26" s="102"/>
      <c r="H26" s="102"/>
      <c r="I26" s="103"/>
      <c r="J26" s="104">
        <v>0</v>
      </c>
      <c r="K26" s="177"/>
      <c r="L26" s="100">
        <v>0</v>
      </c>
      <c r="M26" s="100">
        <f t="shared" ref="M26:M43" si="0">J26-L26</f>
        <v>0</v>
      </c>
    </row>
    <row r="27" spans="1:13" ht="15">
      <c r="A27" s="176"/>
      <c r="B27" s="105" t="s">
        <v>378</v>
      </c>
      <c r="C27" s="102"/>
      <c r="D27" s="102"/>
      <c r="E27" s="102"/>
      <c r="F27" s="102"/>
      <c r="G27" s="102"/>
      <c r="H27" s="102"/>
      <c r="I27" s="103"/>
      <c r="J27" s="104">
        <f>J25+J26</f>
        <v>32347826.084309999</v>
      </c>
      <c r="K27" s="177"/>
      <c r="L27" s="100">
        <v>32347826.084309999</v>
      </c>
      <c r="M27" s="100">
        <f t="shared" si="0"/>
        <v>0</v>
      </c>
    </row>
    <row r="28" spans="1:13" ht="15">
      <c r="A28" s="176"/>
      <c r="B28" s="101"/>
      <c r="C28" s="102"/>
      <c r="D28" s="102"/>
      <c r="E28" s="102"/>
      <c r="F28" s="102"/>
      <c r="G28" s="102"/>
      <c r="H28" s="102"/>
      <c r="I28" s="103"/>
      <c r="J28" s="104"/>
      <c r="K28" s="177"/>
      <c r="L28" s="100"/>
      <c r="M28" s="100">
        <f t="shared" si="0"/>
        <v>0</v>
      </c>
    </row>
    <row r="29" spans="1:13" ht="15">
      <c r="A29" s="176"/>
      <c r="B29" s="105" t="s">
        <v>379</v>
      </c>
      <c r="C29" s="102"/>
      <c r="D29" s="102"/>
      <c r="E29" s="102"/>
      <c r="F29" s="102"/>
      <c r="G29" s="102"/>
      <c r="H29" s="102"/>
      <c r="I29" s="103"/>
      <c r="J29" s="106" t="e">
        <f>'Revised Sumary'!#REF!</f>
        <v>#REF!</v>
      </c>
      <c r="K29" s="177"/>
      <c r="L29" s="100">
        <v>2202966.6666666656</v>
      </c>
      <c r="M29" s="100" t="e">
        <f t="shared" si="0"/>
        <v>#REF!</v>
      </c>
    </row>
    <row r="30" spans="1:13" ht="15">
      <c r="A30" s="176"/>
      <c r="B30" s="107" t="s">
        <v>20</v>
      </c>
      <c r="C30" s="89"/>
      <c r="D30" s="89"/>
      <c r="E30" s="102"/>
      <c r="F30" s="102"/>
      <c r="G30" s="102"/>
      <c r="H30" s="102"/>
      <c r="I30" s="103"/>
      <c r="J30" s="108">
        <v>0</v>
      </c>
      <c r="K30" s="177"/>
      <c r="L30" s="100">
        <v>0</v>
      </c>
      <c r="M30" s="100">
        <f t="shared" si="0"/>
        <v>0</v>
      </c>
    </row>
    <row r="31" spans="1:13" ht="15">
      <c r="A31" s="176"/>
      <c r="B31" s="107" t="s">
        <v>380</v>
      </c>
      <c r="C31" s="89"/>
      <c r="D31" s="89"/>
      <c r="E31" s="102"/>
      <c r="F31" s="102"/>
      <c r="G31" s="102"/>
      <c r="H31" s="102"/>
      <c r="I31" s="103"/>
      <c r="J31" s="108">
        <v>0</v>
      </c>
      <c r="K31" s="177"/>
      <c r="L31" s="100">
        <v>0</v>
      </c>
      <c r="M31" s="100">
        <f t="shared" si="0"/>
        <v>0</v>
      </c>
    </row>
    <row r="32" spans="1:13" ht="15">
      <c r="A32" s="176"/>
      <c r="B32" s="109" t="s">
        <v>18</v>
      </c>
      <c r="C32" s="102"/>
      <c r="D32" s="102"/>
      <c r="E32" s="102"/>
      <c r="F32" s="102"/>
      <c r="G32" s="102"/>
      <c r="H32" s="102"/>
      <c r="I32" s="103"/>
      <c r="J32" s="110" t="e">
        <f>SUM(J29:J31)</f>
        <v>#REF!</v>
      </c>
      <c r="K32" s="177"/>
      <c r="L32" s="100">
        <v>3018966.6666666656</v>
      </c>
      <c r="M32" s="100" t="e">
        <f t="shared" si="0"/>
        <v>#REF!</v>
      </c>
    </row>
    <row r="33" spans="1:13" ht="15">
      <c r="A33" s="176"/>
      <c r="B33" s="525" t="s">
        <v>491</v>
      </c>
      <c r="C33" s="526"/>
      <c r="D33" s="526"/>
      <c r="E33" s="526"/>
      <c r="F33" s="189">
        <f>J27</f>
        <v>32347826.084309999</v>
      </c>
      <c r="G33" s="527">
        <f>F33*5%</f>
        <v>1617391.3042155001</v>
      </c>
      <c r="H33" s="527"/>
      <c r="I33" s="190"/>
      <c r="J33" s="108" t="e">
        <f>10%*J32</f>
        <v>#REF!</v>
      </c>
      <c r="K33" s="177"/>
      <c r="L33" s="100">
        <v>359509.16666666651</v>
      </c>
      <c r="M33" s="100" t="e">
        <f t="shared" si="0"/>
        <v>#REF!</v>
      </c>
    </row>
    <row r="34" spans="1:13" ht="15">
      <c r="A34" s="176"/>
      <c r="B34" s="111" t="s">
        <v>381</v>
      </c>
      <c r="C34" s="89"/>
      <c r="D34" s="89"/>
      <c r="E34" s="526"/>
      <c r="F34" s="526"/>
      <c r="G34" s="526"/>
      <c r="H34" s="89"/>
      <c r="I34" s="112"/>
      <c r="J34" s="108">
        <v>0</v>
      </c>
      <c r="K34" s="177"/>
      <c r="L34" s="100">
        <v>0</v>
      </c>
      <c r="M34" s="100">
        <f t="shared" si="0"/>
        <v>0</v>
      </c>
    </row>
    <row r="35" spans="1:13" ht="15">
      <c r="A35" s="176"/>
      <c r="B35" s="113" t="s">
        <v>19</v>
      </c>
      <c r="C35" s="102"/>
      <c r="D35" s="114"/>
      <c r="E35" s="114"/>
      <c r="F35" s="115"/>
      <c r="G35" s="115"/>
      <c r="H35" s="115"/>
      <c r="I35" s="103"/>
      <c r="J35" s="106">
        <v>0</v>
      </c>
      <c r="K35" s="177"/>
      <c r="L35" s="100">
        <v>0</v>
      </c>
      <c r="M35" s="100">
        <f t="shared" si="0"/>
        <v>0</v>
      </c>
    </row>
    <row r="36" spans="1:13" ht="15.6" thickBot="1">
      <c r="A36" s="176"/>
      <c r="B36" s="191" t="s">
        <v>21</v>
      </c>
      <c r="C36" s="97"/>
      <c r="D36" s="192"/>
      <c r="E36" s="192"/>
      <c r="F36" s="193"/>
      <c r="G36" s="193"/>
      <c r="H36" s="193"/>
      <c r="I36" s="98"/>
      <c r="J36" s="194">
        <f>'M.O.S'!J73</f>
        <v>273360</v>
      </c>
      <c r="K36" s="177"/>
      <c r="L36" s="100">
        <v>816000</v>
      </c>
      <c r="M36" s="100">
        <f t="shared" si="0"/>
        <v>-542640</v>
      </c>
    </row>
    <row r="37" spans="1:13" ht="15">
      <c r="A37" s="176"/>
      <c r="B37" s="116" t="s">
        <v>18</v>
      </c>
      <c r="C37" s="117"/>
      <c r="D37" s="117"/>
      <c r="E37" s="117"/>
      <c r="F37" s="117"/>
      <c r="G37" s="117"/>
      <c r="H37" s="117"/>
      <c r="I37" s="118"/>
      <c r="J37" s="119" t="e">
        <f>J32-J33-J34-J35+J36</f>
        <v>#REF!</v>
      </c>
      <c r="K37" s="177"/>
      <c r="L37" s="100">
        <v>2717069.9999999991</v>
      </c>
      <c r="M37" s="100" t="e">
        <f t="shared" si="0"/>
        <v>#REF!</v>
      </c>
    </row>
    <row r="38" spans="1:13" ht="15">
      <c r="A38" s="176"/>
      <c r="B38" s="105" t="s">
        <v>22</v>
      </c>
      <c r="C38" s="102"/>
      <c r="D38" s="102"/>
      <c r="E38" s="102"/>
      <c r="F38" s="102"/>
      <c r="G38" s="102"/>
      <c r="H38" s="102"/>
      <c r="I38" s="103"/>
      <c r="J38" s="106">
        <v>3235582.4999999986</v>
      </c>
      <c r="K38" s="177"/>
      <c r="L38" s="100">
        <v>1170675</v>
      </c>
      <c r="M38" s="100">
        <f t="shared" si="0"/>
        <v>2064907.4999999986</v>
      </c>
    </row>
    <row r="39" spans="1:13" ht="15">
      <c r="A39" s="176"/>
      <c r="B39" s="101" t="s">
        <v>23</v>
      </c>
      <c r="C39" s="102"/>
      <c r="D39" s="102"/>
      <c r="E39" s="102"/>
      <c r="F39" s="102"/>
      <c r="G39" s="102"/>
      <c r="H39" s="102"/>
      <c r="I39" s="103"/>
      <c r="J39" s="110" t="e">
        <f>J37-J38</f>
        <v>#REF!</v>
      </c>
      <c r="K39" s="177"/>
      <c r="L39" s="100">
        <v>1546394.9999999991</v>
      </c>
      <c r="M39" s="100" t="e">
        <f t="shared" si="0"/>
        <v>#REF!</v>
      </c>
    </row>
    <row r="40" spans="1:13" ht="15">
      <c r="A40" s="176"/>
      <c r="B40" s="101" t="s">
        <v>24</v>
      </c>
      <c r="C40" s="102"/>
      <c r="D40" s="102"/>
      <c r="E40" s="102"/>
      <c r="F40" s="102"/>
      <c r="G40" s="102"/>
      <c r="H40" s="102"/>
      <c r="I40" s="103"/>
      <c r="J40" s="106" t="e">
        <f>J39*15%</f>
        <v>#REF!</v>
      </c>
      <c r="K40" s="177"/>
      <c r="L40" s="100">
        <v>231959.24999999985</v>
      </c>
      <c r="M40" s="100" t="e">
        <f t="shared" si="0"/>
        <v>#REF!</v>
      </c>
    </row>
    <row r="41" spans="1:13" ht="15">
      <c r="A41" s="176"/>
      <c r="B41" s="101" t="s">
        <v>25</v>
      </c>
      <c r="C41" s="102"/>
      <c r="D41" s="102"/>
      <c r="E41" s="102"/>
      <c r="F41" s="102"/>
      <c r="G41" s="102"/>
      <c r="H41" s="102"/>
      <c r="I41" s="103"/>
      <c r="J41" s="106">
        <v>0</v>
      </c>
      <c r="K41" s="177"/>
      <c r="L41" s="100">
        <v>0</v>
      </c>
      <c r="M41" s="100">
        <f t="shared" si="0"/>
        <v>0</v>
      </c>
    </row>
    <row r="42" spans="1:13" ht="15">
      <c r="A42" s="176"/>
      <c r="B42" s="101" t="s">
        <v>26</v>
      </c>
      <c r="C42" s="102"/>
      <c r="D42" s="102"/>
      <c r="E42" s="102"/>
      <c r="F42" s="102"/>
      <c r="G42" s="102"/>
      <c r="H42" s="102"/>
      <c r="I42" s="103"/>
      <c r="J42" s="106">
        <v>0</v>
      </c>
      <c r="K42" s="177"/>
      <c r="L42" s="100">
        <v>0</v>
      </c>
      <c r="M42" s="100">
        <f t="shared" si="0"/>
        <v>0</v>
      </c>
    </row>
    <row r="43" spans="1:13" ht="15.6" thickBot="1">
      <c r="A43" s="176"/>
      <c r="B43" s="120" t="s">
        <v>27</v>
      </c>
      <c r="C43" s="121"/>
      <c r="D43" s="121"/>
      <c r="E43" s="121"/>
      <c r="F43" s="121"/>
      <c r="G43" s="121"/>
      <c r="H43" s="121"/>
      <c r="I43" s="122"/>
      <c r="J43" s="123" t="e">
        <f>J39+J40-J41+J42</f>
        <v>#REF!</v>
      </c>
      <c r="K43" s="177"/>
      <c r="L43" s="100">
        <v>1778354.2499999988</v>
      </c>
      <c r="M43" s="100" t="e">
        <f t="shared" si="0"/>
        <v>#REF!</v>
      </c>
    </row>
    <row r="44" spans="1:13" ht="15.6" thickTop="1">
      <c r="A44" s="176"/>
      <c r="B44" s="510" t="s">
        <v>382</v>
      </c>
      <c r="C44" s="511"/>
      <c r="D44" s="511"/>
      <c r="E44" s="512"/>
      <c r="F44" s="124">
        <f>J27*1.15</f>
        <v>37199999.996956497</v>
      </c>
      <c r="G44" s="125"/>
      <c r="H44" s="125"/>
      <c r="I44" s="125"/>
      <c r="J44" s="125"/>
      <c r="K44" s="177"/>
      <c r="L44" s="80"/>
      <c r="M44" s="100"/>
    </row>
    <row r="45" spans="1:13" ht="27" customHeight="1">
      <c r="A45" s="176"/>
      <c r="B45" s="539" t="s">
        <v>383</v>
      </c>
      <c r="C45" s="540"/>
      <c r="D45" s="541"/>
      <c r="E45" s="103"/>
      <c r="F45" s="126" t="e">
        <f>J37*1.15</f>
        <v>#REF!</v>
      </c>
      <c r="G45" s="125"/>
      <c r="H45" s="125"/>
      <c r="I45" s="127"/>
      <c r="J45" s="125"/>
      <c r="K45" s="177"/>
      <c r="L45" s="128"/>
      <c r="M45" s="128" t="e">
        <f>J43-J44</f>
        <v>#REF!</v>
      </c>
    </row>
    <row r="46" spans="1:13" ht="15">
      <c r="A46" s="176"/>
      <c r="B46" s="516" t="s">
        <v>28</v>
      </c>
      <c r="C46" s="517"/>
      <c r="D46" s="518"/>
      <c r="E46" s="103"/>
      <c r="F46" s="129" t="e">
        <f>(J33)*1.15</f>
        <v>#REF!</v>
      </c>
      <c r="G46" s="125"/>
      <c r="H46" s="125"/>
      <c r="I46" s="125"/>
      <c r="J46" s="125"/>
      <c r="K46" s="177"/>
      <c r="L46" s="80"/>
      <c r="M46" s="128"/>
    </row>
    <row r="47" spans="1:13" ht="15">
      <c r="A47" s="176"/>
      <c r="B47" s="542" t="s">
        <v>520</v>
      </c>
      <c r="C47" s="543"/>
      <c r="D47" s="544"/>
      <c r="E47" s="103"/>
      <c r="F47" s="129">
        <f>(J34)*1.15</f>
        <v>0</v>
      </c>
      <c r="G47" s="125"/>
      <c r="H47" s="125"/>
      <c r="I47" s="125"/>
      <c r="J47" s="125"/>
      <c r="K47" s="177"/>
      <c r="L47" s="80"/>
      <c r="M47" s="128"/>
    </row>
    <row r="48" spans="1:13" ht="15">
      <c r="A48" s="176"/>
      <c r="B48" s="513" t="s">
        <v>29</v>
      </c>
      <c r="C48" s="514"/>
      <c r="D48" s="515"/>
      <c r="E48" s="103"/>
      <c r="F48" s="130" t="e">
        <f>F44-F45-F46-F47</f>
        <v>#REF!</v>
      </c>
      <c r="G48" s="125"/>
      <c r="H48" s="125"/>
      <c r="I48" s="131"/>
      <c r="J48" s="127"/>
      <c r="K48" s="177"/>
      <c r="L48" s="80"/>
      <c r="M48" s="128"/>
    </row>
    <row r="49" spans="1:13" ht="15">
      <c r="A49" s="176"/>
      <c r="B49" s="519" t="s">
        <v>30</v>
      </c>
      <c r="C49" s="520"/>
      <c r="D49" s="521"/>
      <c r="E49" s="103"/>
      <c r="F49" s="132" t="e">
        <f>F45/F44</f>
        <v>#REF!</v>
      </c>
      <c r="G49" s="125"/>
      <c r="H49" s="125"/>
      <c r="I49" s="125"/>
      <c r="J49" s="125"/>
      <c r="K49" s="177"/>
      <c r="L49" s="80"/>
      <c r="M49" s="80"/>
    </row>
    <row r="50" spans="1:13" ht="15.6" thickBot="1">
      <c r="A50" s="176"/>
      <c r="B50" s="522" t="s">
        <v>31</v>
      </c>
      <c r="C50" s="523"/>
      <c r="D50" s="524"/>
      <c r="E50" s="133"/>
      <c r="F50" s="134">
        <v>0.22</v>
      </c>
      <c r="G50" s="125"/>
      <c r="H50" s="125"/>
      <c r="I50" s="125"/>
      <c r="J50" s="125"/>
      <c r="K50" s="177"/>
      <c r="L50" s="80"/>
      <c r="M50" s="80"/>
    </row>
    <row r="51" spans="1:13" ht="14.4" thickTop="1">
      <c r="A51" s="176"/>
      <c r="B51" s="80"/>
      <c r="C51" s="80"/>
      <c r="D51" s="81"/>
      <c r="E51" s="80"/>
      <c r="F51" s="80"/>
      <c r="G51" s="80"/>
      <c r="H51" s="80"/>
      <c r="I51" s="80"/>
      <c r="J51" s="80"/>
      <c r="K51" s="177"/>
      <c r="L51" s="80"/>
      <c r="M51" s="80"/>
    </row>
    <row r="52" spans="1:13">
      <c r="A52" s="176"/>
      <c r="B52" s="506" t="s">
        <v>32</v>
      </c>
      <c r="C52" s="507"/>
      <c r="D52" s="507"/>
      <c r="E52" s="507"/>
      <c r="F52" s="507"/>
      <c r="G52" s="507"/>
      <c r="H52" s="507"/>
      <c r="I52" s="507"/>
      <c r="J52" s="507"/>
      <c r="K52" s="179"/>
      <c r="L52" s="135"/>
      <c r="M52" s="135"/>
    </row>
    <row r="53" spans="1:13">
      <c r="A53" s="176"/>
      <c r="B53" s="135"/>
      <c r="C53" s="135"/>
      <c r="D53" s="136"/>
      <c r="E53" s="135"/>
      <c r="F53" s="135"/>
      <c r="G53" s="135"/>
      <c r="H53" s="135"/>
      <c r="I53" s="135"/>
      <c r="J53" s="135"/>
      <c r="K53" s="179"/>
      <c r="L53" s="135"/>
      <c r="M53" s="135"/>
    </row>
    <row r="54" spans="1:13" ht="14.4" customHeight="1">
      <c r="A54" s="180"/>
      <c r="B54" s="181"/>
      <c r="C54" s="508" t="s">
        <v>33</v>
      </c>
      <c r="D54" s="509"/>
      <c r="E54" s="137"/>
      <c r="F54" s="508" t="s">
        <v>384</v>
      </c>
      <c r="G54" s="508"/>
      <c r="H54" s="138"/>
      <c r="I54" s="137" t="s">
        <v>393</v>
      </c>
      <c r="K54" s="182"/>
    </row>
    <row r="55" spans="1:13" ht="36" customHeight="1">
      <c r="A55" s="180"/>
      <c r="B55" s="181"/>
      <c r="C55" s="508" t="str">
        <f>B5</f>
        <v>Mabona Civils &amp; Plant Hire</v>
      </c>
      <c r="D55" s="509"/>
      <c r="E55" s="137"/>
      <c r="F55" s="508" t="s">
        <v>34</v>
      </c>
      <c r="G55" s="508"/>
      <c r="H55" s="138"/>
      <c r="I55" s="137" t="s">
        <v>394</v>
      </c>
      <c r="K55" s="182"/>
    </row>
    <row r="56" spans="1:13" ht="15">
      <c r="A56" s="180"/>
      <c r="B56" s="139"/>
      <c r="C56" s="139"/>
      <c r="D56" s="140"/>
      <c r="E56" s="140"/>
      <c r="F56" s="139"/>
      <c r="G56" s="139"/>
      <c r="H56" s="139"/>
      <c r="I56" s="139"/>
      <c r="K56" s="182"/>
    </row>
    <row r="57" spans="1:13" ht="15.6">
      <c r="A57" s="183"/>
      <c r="B57" s="138" t="s">
        <v>35</v>
      </c>
      <c r="C57" s="534">
        <f>D22</f>
        <v>45154</v>
      </c>
      <c r="D57" s="534"/>
      <c r="E57" s="188"/>
      <c r="F57" s="535">
        <f>D22</f>
        <v>45154</v>
      </c>
      <c r="G57" s="535"/>
      <c r="H57" s="181"/>
      <c r="I57" s="142"/>
      <c r="K57" s="182"/>
    </row>
    <row r="58" spans="1:13" ht="14.4" customHeight="1">
      <c r="A58" s="183"/>
      <c r="B58" s="138"/>
      <c r="C58" s="536" t="s">
        <v>163</v>
      </c>
      <c r="D58" s="536"/>
      <c r="E58" s="139"/>
      <c r="F58" s="537" t="s">
        <v>392</v>
      </c>
      <c r="G58" s="537"/>
      <c r="H58" s="181"/>
      <c r="I58" s="530"/>
      <c r="K58" s="182"/>
    </row>
    <row r="59" spans="1:13" ht="14.4" customHeight="1">
      <c r="A59" s="183"/>
      <c r="B59" s="138" t="s">
        <v>36</v>
      </c>
      <c r="C59" s="533"/>
      <c r="D59" s="533"/>
      <c r="E59" s="141"/>
      <c r="F59" s="538"/>
      <c r="G59" s="538"/>
      <c r="H59" s="181"/>
      <c r="I59" s="531"/>
      <c r="K59" s="182"/>
    </row>
    <row r="60" spans="1:13" ht="15">
      <c r="A60" s="183"/>
      <c r="B60" s="138"/>
      <c r="C60" s="143"/>
      <c r="D60" s="141"/>
      <c r="E60" s="141"/>
      <c r="F60" s="181"/>
      <c r="G60" s="181"/>
      <c r="H60" s="181"/>
      <c r="I60" s="181"/>
      <c r="K60" s="182"/>
    </row>
    <row r="61" spans="1:13" ht="15" customHeight="1">
      <c r="A61" s="183"/>
      <c r="B61" s="144"/>
      <c r="C61" s="532"/>
      <c r="D61" s="532"/>
      <c r="E61" s="139"/>
      <c r="F61" s="528"/>
      <c r="G61" s="528"/>
      <c r="H61" s="181"/>
      <c r="I61" s="528"/>
      <c r="K61" s="182"/>
    </row>
    <row r="62" spans="1:13" ht="18.75" customHeight="1">
      <c r="A62" s="183"/>
      <c r="B62" s="145" t="s">
        <v>37</v>
      </c>
      <c r="C62" s="533"/>
      <c r="D62" s="533"/>
      <c r="E62" s="141"/>
      <c r="F62" s="529"/>
      <c r="G62" s="529"/>
      <c r="H62" s="181"/>
      <c r="I62" s="529"/>
      <c r="K62" s="182"/>
    </row>
    <row r="63" spans="1:13" ht="15">
      <c r="A63" s="183"/>
      <c r="B63" s="145"/>
      <c r="C63" s="146"/>
      <c r="D63" s="141"/>
      <c r="E63" s="141"/>
      <c r="F63" s="181"/>
      <c r="G63" s="181"/>
      <c r="H63" s="181"/>
      <c r="I63" s="181"/>
      <c r="K63" s="182"/>
    </row>
    <row r="64" spans="1:13" ht="14.4" thickBot="1">
      <c r="A64" s="184"/>
      <c r="B64" s="185"/>
      <c r="C64" s="185"/>
      <c r="D64" s="185"/>
      <c r="E64" s="185"/>
      <c r="F64" s="185"/>
      <c r="G64" s="185"/>
      <c r="H64" s="185"/>
      <c r="I64" s="185"/>
      <c r="J64" s="185"/>
      <c r="K64" s="186"/>
    </row>
  </sheetData>
  <mergeCells count="36">
    <mergeCell ref="B33:E33"/>
    <mergeCell ref="G33:H33"/>
    <mergeCell ref="F61:F62"/>
    <mergeCell ref="G61:G62"/>
    <mergeCell ref="I58:I59"/>
    <mergeCell ref="C61:D62"/>
    <mergeCell ref="I61:I62"/>
    <mergeCell ref="C55:D55"/>
    <mergeCell ref="F55:G55"/>
    <mergeCell ref="C57:D57"/>
    <mergeCell ref="F57:G57"/>
    <mergeCell ref="C58:D59"/>
    <mergeCell ref="F58:G59"/>
    <mergeCell ref="E34:G34"/>
    <mergeCell ref="B45:D45"/>
    <mergeCell ref="B47:D47"/>
    <mergeCell ref="B52:J52"/>
    <mergeCell ref="C54:D54"/>
    <mergeCell ref="F54:G54"/>
    <mergeCell ref="B44:E44"/>
    <mergeCell ref="B48:D48"/>
    <mergeCell ref="B46:D46"/>
    <mergeCell ref="B49:D49"/>
    <mergeCell ref="B50:D50"/>
    <mergeCell ref="I1:K1"/>
    <mergeCell ref="A1:H1"/>
    <mergeCell ref="D22:G22"/>
    <mergeCell ref="B24:I24"/>
    <mergeCell ref="A2:K2"/>
    <mergeCell ref="B5:F5"/>
    <mergeCell ref="B13:I13"/>
    <mergeCell ref="D14:I14"/>
    <mergeCell ref="D15:I15"/>
    <mergeCell ref="D16:I16"/>
    <mergeCell ref="D20:G20"/>
    <mergeCell ref="D21:G21"/>
  </mergeCell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74"/>
  <sheetViews>
    <sheetView showGridLines="0" view="pageBreakPreview" zoomScale="80" zoomScaleNormal="100" zoomScaleSheetLayoutView="80" workbookViewId="0">
      <selection activeCell="H9" sqref="H9"/>
    </sheetView>
  </sheetViews>
  <sheetFormatPr defaultColWidth="12.44140625" defaultRowHeight="13.95" customHeight="1"/>
  <cols>
    <col min="1" max="1" width="15.33203125" style="1" customWidth="1"/>
    <col min="2" max="3" width="12.44140625" style="1" customWidth="1"/>
    <col min="4" max="4" width="11.33203125" style="1" customWidth="1"/>
    <col min="5" max="5" width="12.44140625" style="1" customWidth="1"/>
    <col min="6" max="6" width="25.88671875" style="1" customWidth="1"/>
    <col min="7" max="7" width="14.88671875" style="1" customWidth="1"/>
    <col min="8" max="8" width="14.33203125" style="1" bestFit="1" customWidth="1"/>
    <col min="9" max="9" width="14.44140625" style="1" customWidth="1"/>
    <col min="10" max="10" width="23.33203125" style="1" customWidth="1"/>
    <col min="11" max="11" width="17.88671875" style="1" customWidth="1"/>
    <col min="12" max="12" width="13.33203125" style="1" customWidth="1"/>
    <col min="13" max="13" width="15.33203125" style="1" customWidth="1"/>
    <col min="14" max="14" width="12.44140625" style="1" customWidth="1"/>
    <col min="15" max="16384" width="12.44140625" style="1"/>
  </cols>
  <sheetData>
    <row r="1" spans="1:13" ht="15.6" customHeight="1">
      <c r="A1" s="70" t="s">
        <v>389</v>
      </c>
      <c r="B1" s="71"/>
      <c r="C1" s="71"/>
      <c r="D1" s="71"/>
      <c r="E1" s="71"/>
      <c r="F1" s="71"/>
      <c r="G1" s="71"/>
      <c r="H1" s="71"/>
      <c r="I1" s="71"/>
      <c r="J1" s="159"/>
      <c r="K1" s="47"/>
      <c r="L1" s="46"/>
      <c r="M1" s="4"/>
    </row>
    <row r="2" spans="1:13" ht="14.4" customHeight="1">
      <c r="A2" s="75"/>
      <c r="B2" s="75"/>
      <c r="C2" s="75"/>
      <c r="D2" s="75"/>
      <c r="E2" s="75"/>
      <c r="F2" s="75"/>
      <c r="G2" s="75"/>
      <c r="H2" s="75"/>
      <c r="I2" s="75"/>
      <c r="J2" s="76"/>
      <c r="K2" s="47"/>
      <c r="L2" s="46"/>
      <c r="M2" s="4"/>
    </row>
    <row r="3" spans="1:13" ht="13.65" customHeight="1">
      <c r="A3" s="3"/>
      <c r="B3" s="3"/>
      <c r="C3" s="3"/>
      <c r="D3" s="3"/>
      <c r="E3" s="5" t="s">
        <v>38</v>
      </c>
      <c r="F3" s="3"/>
      <c r="G3" s="3"/>
      <c r="H3" s="3"/>
      <c r="I3" s="3"/>
      <c r="J3" s="50"/>
      <c r="K3" s="74"/>
      <c r="L3" s="4"/>
      <c r="M3" s="4"/>
    </row>
    <row r="4" spans="1:13" ht="14.4" customHeight="1">
      <c r="A4" s="2"/>
      <c r="B4" s="2"/>
      <c r="C4" s="2"/>
      <c r="D4" s="2"/>
      <c r="E4" s="2"/>
      <c r="F4" s="2"/>
      <c r="G4" s="2"/>
      <c r="H4" s="2"/>
      <c r="I4" s="2"/>
      <c r="J4" s="51"/>
      <c r="K4" s="47"/>
      <c r="L4" s="46"/>
      <c r="M4" s="4"/>
    </row>
    <row r="5" spans="1:13" ht="14.4" customHeight="1">
      <c r="A5" s="6" t="s">
        <v>39</v>
      </c>
      <c r="B5" s="548" t="s">
        <v>40</v>
      </c>
      <c r="C5" s="549"/>
      <c r="D5" s="549"/>
      <c r="E5" s="549"/>
      <c r="F5" s="550"/>
      <c r="G5" s="6" t="s">
        <v>41</v>
      </c>
      <c r="H5" s="6" t="s">
        <v>42</v>
      </c>
      <c r="I5" s="6" t="s">
        <v>43</v>
      </c>
      <c r="J5" s="52" t="s">
        <v>44</v>
      </c>
      <c r="K5" s="47"/>
      <c r="L5" s="46"/>
      <c r="M5" s="4"/>
    </row>
    <row r="6" spans="1:13" ht="14.4" customHeight="1">
      <c r="A6" s="7" t="s">
        <v>45</v>
      </c>
      <c r="B6" s="8"/>
      <c r="C6" s="9"/>
      <c r="D6" s="9"/>
      <c r="E6" s="9"/>
      <c r="F6" s="10"/>
      <c r="G6" s="11"/>
      <c r="H6" s="11"/>
      <c r="I6" s="7" t="s">
        <v>46</v>
      </c>
      <c r="J6" s="53" t="s">
        <v>47</v>
      </c>
      <c r="K6" s="48"/>
      <c r="L6" s="46"/>
      <c r="M6" s="4"/>
    </row>
    <row r="7" spans="1:13" ht="14.4" customHeight="1">
      <c r="A7" s="12" t="s">
        <v>390</v>
      </c>
      <c r="B7" s="551"/>
      <c r="C7" s="552"/>
      <c r="D7" s="552"/>
      <c r="E7" s="552"/>
      <c r="F7" s="553"/>
      <c r="G7" s="41" t="s">
        <v>167</v>
      </c>
      <c r="H7" s="42"/>
      <c r="I7" s="45">
        <v>0</v>
      </c>
      <c r="J7" s="54">
        <f>+H7*I7</f>
        <v>0</v>
      </c>
      <c r="K7" s="49"/>
      <c r="L7" s="46"/>
      <c r="M7" s="4"/>
    </row>
    <row r="8" spans="1:13" ht="13.65" customHeight="1">
      <c r="A8" s="12" t="s">
        <v>391</v>
      </c>
      <c r="B8" s="551" t="s">
        <v>489</v>
      </c>
      <c r="C8" s="552"/>
      <c r="D8" s="552"/>
      <c r="E8" s="552"/>
      <c r="F8" s="553"/>
      <c r="G8" s="13" t="s">
        <v>167</v>
      </c>
      <c r="H8" s="43">
        <v>67</v>
      </c>
      <c r="I8" s="44">
        <f>850*6</f>
        <v>5100</v>
      </c>
      <c r="J8" s="54">
        <f>+H8*I8</f>
        <v>341700</v>
      </c>
      <c r="K8" s="49"/>
      <c r="L8" s="46"/>
      <c r="M8" s="4"/>
    </row>
    <row r="9" spans="1:13" ht="13.65" customHeight="1">
      <c r="A9" s="12" t="s">
        <v>223</v>
      </c>
      <c r="B9" s="554"/>
      <c r="C9" s="555"/>
      <c r="D9" s="555"/>
      <c r="E9" s="555"/>
      <c r="F9" s="556"/>
      <c r="G9" s="15" t="s">
        <v>167</v>
      </c>
      <c r="H9" s="42"/>
      <c r="I9" s="44">
        <v>0</v>
      </c>
      <c r="J9" s="54">
        <f>+H9*I9</f>
        <v>0</v>
      </c>
      <c r="K9" s="47"/>
      <c r="L9" s="46"/>
      <c r="M9" s="4"/>
    </row>
    <row r="10" spans="1:13" ht="13.65" customHeight="1">
      <c r="A10" s="12"/>
      <c r="B10" s="545"/>
      <c r="C10" s="546"/>
      <c r="D10" s="546"/>
      <c r="E10" s="546"/>
      <c r="F10" s="547"/>
      <c r="G10" s="13"/>
      <c r="H10" s="13"/>
      <c r="I10" s="14"/>
      <c r="J10" s="54"/>
      <c r="K10" s="47"/>
      <c r="L10" s="46"/>
      <c r="M10" s="4"/>
    </row>
    <row r="11" spans="1:13" ht="13.95" customHeight="1">
      <c r="A11" s="16"/>
      <c r="B11" s="545"/>
      <c r="C11" s="546"/>
      <c r="D11" s="546"/>
      <c r="E11" s="546"/>
      <c r="F11" s="547"/>
      <c r="G11" s="17"/>
      <c r="H11" s="18"/>
      <c r="I11" s="19"/>
      <c r="J11" s="55"/>
      <c r="K11" s="47"/>
      <c r="L11" s="46"/>
      <c r="M11" s="20"/>
    </row>
    <row r="12" spans="1:13" ht="13.65" customHeight="1">
      <c r="A12" s="16"/>
      <c r="B12" s="545"/>
      <c r="C12" s="546"/>
      <c r="D12" s="546"/>
      <c r="E12" s="546"/>
      <c r="F12" s="547"/>
      <c r="G12" s="17"/>
      <c r="H12" s="18"/>
      <c r="I12" s="19"/>
      <c r="J12" s="55"/>
      <c r="K12" s="47">
        <f>6*45</f>
        <v>270</v>
      </c>
      <c r="L12" s="46"/>
      <c r="M12" s="4"/>
    </row>
    <row r="13" spans="1:13" ht="13.65" customHeight="1">
      <c r="A13" s="65"/>
      <c r="B13" s="545"/>
      <c r="C13" s="546"/>
      <c r="D13" s="546"/>
      <c r="E13" s="546"/>
      <c r="F13" s="547"/>
      <c r="G13" s="66"/>
      <c r="H13" s="67"/>
      <c r="I13" s="68"/>
      <c r="J13" s="55"/>
      <c r="K13" s="47"/>
      <c r="L13" s="46"/>
      <c r="M13" s="69"/>
    </row>
    <row r="14" spans="1:13" ht="13.65" customHeight="1">
      <c r="A14" s="65"/>
      <c r="B14" s="545"/>
      <c r="C14" s="546"/>
      <c r="D14" s="546"/>
      <c r="E14" s="546"/>
      <c r="F14" s="547"/>
      <c r="G14" s="66"/>
      <c r="H14" s="67"/>
      <c r="I14" s="68"/>
      <c r="J14" s="55"/>
      <c r="K14" s="47"/>
      <c r="L14" s="46"/>
      <c r="M14" s="69"/>
    </row>
    <row r="15" spans="1:13" ht="13.65" customHeight="1">
      <c r="A15" s="65"/>
      <c r="B15" s="545"/>
      <c r="C15" s="546"/>
      <c r="D15" s="546"/>
      <c r="E15" s="546"/>
      <c r="F15" s="547"/>
      <c r="G15" s="66"/>
      <c r="H15" s="67"/>
      <c r="I15" s="68"/>
      <c r="J15" s="55"/>
      <c r="K15" s="47"/>
      <c r="L15" s="46"/>
      <c r="M15" s="69"/>
    </row>
    <row r="16" spans="1:13" ht="13.65" customHeight="1">
      <c r="A16" s="65"/>
      <c r="B16" s="545"/>
      <c r="C16" s="546"/>
      <c r="D16" s="546"/>
      <c r="E16" s="546"/>
      <c r="F16" s="547"/>
      <c r="G16" s="66"/>
      <c r="H16" s="67"/>
      <c r="I16" s="68"/>
      <c r="J16" s="55"/>
      <c r="K16" s="47"/>
      <c r="L16" s="46"/>
      <c r="M16" s="69"/>
    </row>
    <row r="17" spans="1:13" ht="13.65" customHeight="1">
      <c r="A17" s="65"/>
      <c r="B17" s="545"/>
      <c r="C17" s="546"/>
      <c r="D17" s="546"/>
      <c r="E17" s="546"/>
      <c r="F17" s="547"/>
      <c r="G17" s="66"/>
      <c r="H17" s="67"/>
      <c r="I17" s="68"/>
      <c r="J17" s="55"/>
      <c r="K17" s="47"/>
      <c r="L17" s="46"/>
      <c r="M17" s="69"/>
    </row>
    <row r="18" spans="1:13" ht="13.65" customHeight="1">
      <c r="A18" s="65"/>
      <c r="B18" s="545"/>
      <c r="C18" s="546"/>
      <c r="D18" s="546"/>
      <c r="E18" s="546"/>
      <c r="F18" s="547"/>
      <c r="G18" s="66"/>
      <c r="H18" s="67"/>
      <c r="I18" s="68"/>
      <c r="J18" s="55"/>
      <c r="K18" s="47"/>
      <c r="L18" s="46"/>
      <c r="M18" s="69"/>
    </row>
    <row r="19" spans="1:13" ht="13.65" customHeight="1">
      <c r="A19" s="65"/>
      <c r="B19" s="545"/>
      <c r="C19" s="546"/>
      <c r="D19" s="546"/>
      <c r="E19" s="546"/>
      <c r="F19" s="547"/>
      <c r="G19" s="66"/>
      <c r="H19" s="67"/>
      <c r="I19" s="68"/>
      <c r="J19" s="55"/>
      <c r="K19" s="47"/>
      <c r="L19" s="46"/>
      <c r="M19" s="69"/>
    </row>
    <row r="20" spans="1:13" ht="13.65" customHeight="1">
      <c r="A20" s="16"/>
      <c r="B20" s="545"/>
      <c r="C20" s="546"/>
      <c r="D20" s="546"/>
      <c r="E20" s="546"/>
      <c r="F20" s="547"/>
      <c r="G20" s="17"/>
      <c r="H20" s="18"/>
      <c r="I20" s="19"/>
      <c r="J20" s="55"/>
      <c r="K20" s="47"/>
      <c r="L20" s="46"/>
      <c r="M20" s="4"/>
    </row>
    <row r="21" spans="1:13" ht="13.2" customHeight="1">
      <c r="A21" s="16"/>
      <c r="B21" s="545"/>
      <c r="C21" s="546"/>
      <c r="D21" s="546"/>
      <c r="E21" s="546"/>
      <c r="F21" s="547"/>
      <c r="G21" s="17"/>
      <c r="H21" s="18"/>
      <c r="I21" s="19"/>
      <c r="J21" s="55"/>
      <c r="K21" s="47"/>
      <c r="L21" s="46"/>
      <c r="M21" s="4"/>
    </row>
    <row r="22" spans="1:13" ht="13.2" customHeight="1">
      <c r="A22" s="65"/>
      <c r="B22" s="545"/>
      <c r="C22" s="546"/>
      <c r="D22" s="546"/>
      <c r="E22" s="546"/>
      <c r="F22" s="547"/>
      <c r="G22" s="66"/>
      <c r="H22" s="67"/>
      <c r="I22" s="68"/>
      <c r="J22" s="55"/>
      <c r="K22" s="47"/>
      <c r="L22" s="46"/>
      <c r="M22" s="69"/>
    </row>
    <row r="23" spans="1:13" ht="13.2" customHeight="1">
      <c r="A23" s="65"/>
      <c r="B23" s="545"/>
      <c r="C23" s="546"/>
      <c r="D23" s="546"/>
      <c r="E23" s="546"/>
      <c r="F23" s="547"/>
      <c r="G23" s="66"/>
      <c r="H23" s="67"/>
      <c r="I23" s="68"/>
      <c r="J23" s="55"/>
      <c r="K23" s="47"/>
      <c r="L23" s="46"/>
      <c r="M23" s="69"/>
    </row>
    <row r="24" spans="1:13" ht="13.2" customHeight="1">
      <c r="A24" s="65"/>
      <c r="B24" s="545"/>
      <c r="C24" s="546"/>
      <c r="D24" s="546"/>
      <c r="E24" s="546"/>
      <c r="F24" s="547"/>
      <c r="G24" s="66"/>
      <c r="H24" s="67"/>
      <c r="I24" s="68"/>
      <c r="J24" s="55"/>
      <c r="K24" s="47"/>
      <c r="L24" s="46"/>
      <c r="M24" s="69"/>
    </row>
    <row r="25" spans="1:13" ht="13.2" customHeight="1">
      <c r="A25" s="65"/>
      <c r="B25" s="545"/>
      <c r="C25" s="546"/>
      <c r="D25" s="546"/>
      <c r="E25" s="546"/>
      <c r="F25" s="547"/>
      <c r="G25" s="66"/>
      <c r="H25" s="67"/>
      <c r="I25" s="68"/>
      <c r="J25" s="55"/>
      <c r="K25" s="47"/>
      <c r="L25" s="46"/>
      <c r="M25" s="69"/>
    </row>
    <row r="26" spans="1:13" ht="13.2" customHeight="1">
      <c r="A26" s="65"/>
      <c r="B26" s="545"/>
      <c r="C26" s="546"/>
      <c r="D26" s="546"/>
      <c r="E26" s="546"/>
      <c r="F26" s="547"/>
      <c r="G26" s="66"/>
      <c r="H26" s="67"/>
      <c r="I26" s="68"/>
      <c r="J26" s="55"/>
      <c r="K26" s="47"/>
      <c r="L26" s="46"/>
      <c r="M26" s="69"/>
    </row>
    <row r="27" spans="1:13" ht="13.2" customHeight="1">
      <c r="A27" s="65"/>
      <c r="B27" s="545"/>
      <c r="C27" s="546"/>
      <c r="D27" s="546"/>
      <c r="E27" s="546"/>
      <c r="F27" s="547"/>
      <c r="G27" s="66"/>
      <c r="H27" s="67"/>
      <c r="I27" s="68"/>
      <c r="J27" s="55"/>
      <c r="K27" s="47"/>
      <c r="L27" s="46"/>
      <c r="M27" s="69"/>
    </row>
    <row r="28" spans="1:13" ht="13.2" customHeight="1">
      <c r="A28" s="65"/>
      <c r="B28" s="545"/>
      <c r="C28" s="546"/>
      <c r="D28" s="546"/>
      <c r="E28" s="546"/>
      <c r="F28" s="547"/>
      <c r="G28" s="66"/>
      <c r="H28" s="67"/>
      <c r="I28" s="68"/>
      <c r="J28" s="55"/>
      <c r="K28" s="47"/>
      <c r="L28" s="46"/>
      <c r="M28" s="69"/>
    </row>
    <row r="29" spans="1:13" ht="13.2" customHeight="1">
      <c r="A29" s="65"/>
      <c r="B29" s="545"/>
      <c r="C29" s="546"/>
      <c r="D29" s="546"/>
      <c r="E29" s="546"/>
      <c r="F29" s="547"/>
      <c r="G29" s="66"/>
      <c r="H29" s="67"/>
      <c r="I29" s="68"/>
      <c r="J29" s="55"/>
      <c r="K29" s="47"/>
      <c r="L29" s="46"/>
      <c r="M29" s="69"/>
    </row>
    <row r="30" spans="1:13" ht="13.2" customHeight="1">
      <c r="A30" s="65"/>
      <c r="B30" s="545"/>
      <c r="C30" s="546"/>
      <c r="D30" s="546"/>
      <c r="E30" s="546"/>
      <c r="F30" s="547"/>
      <c r="G30" s="66"/>
      <c r="H30" s="67"/>
      <c r="I30" s="68"/>
      <c r="J30" s="55"/>
      <c r="K30" s="47"/>
      <c r="L30" s="46"/>
      <c r="M30" s="69"/>
    </row>
    <row r="31" spans="1:13" ht="13.2" customHeight="1">
      <c r="A31" s="65"/>
      <c r="B31" s="545"/>
      <c r="C31" s="546"/>
      <c r="D31" s="546"/>
      <c r="E31" s="546"/>
      <c r="F31" s="547"/>
      <c r="G31" s="66"/>
      <c r="H31" s="67"/>
      <c r="I31" s="68"/>
      <c r="J31" s="55"/>
      <c r="K31" s="47"/>
      <c r="L31" s="46"/>
      <c r="M31" s="69"/>
    </row>
    <row r="32" spans="1:13" ht="13.95" customHeight="1">
      <c r="A32" s="16"/>
      <c r="B32" s="545"/>
      <c r="C32" s="546"/>
      <c r="D32" s="546"/>
      <c r="E32" s="546"/>
      <c r="F32" s="547"/>
      <c r="G32" s="17"/>
      <c r="H32" s="18"/>
      <c r="I32" s="19"/>
      <c r="J32" s="55"/>
      <c r="K32" s="47"/>
      <c r="L32" s="46"/>
      <c r="M32" s="4"/>
    </row>
    <row r="33" spans="1:13" ht="13.65" customHeight="1">
      <c r="A33" s="16"/>
      <c r="B33" s="545"/>
      <c r="C33" s="546"/>
      <c r="D33" s="546"/>
      <c r="E33" s="546"/>
      <c r="F33" s="547"/>
      <c r="G33" s="17"/>
      <c r="H33" s="18"/>
      <c r="I33" s="19"/>
      <c r="J33" s="55"/>
      <c r="K33" s="47"/>
      <c r="L33" s="46"/>
      <c r="M33" s="4"/>
    </row>
    <row r="34" spans="1:13" ht="13.65" customHeight="1">
      <c r="A34" s="16"/>
      <c r="B34" s="545"/>
      <c r="C34" s="546"/>
      <c r="D34" s="546"/>
      <c r="E34" s="546"/>
      <c r="F34" s="547"/>
      <c r="G34" s="17"/>
      <c r="H34" s="18"/>
      <c r="I34" s="19"/>
      <c r="J34" s="55"/>
      <c r="K34" s="47"/>
      <c r="L34" s="46"/>
      <c r="M34" s="4"/>
    </row>
    <row r="35" spans="1:13" ht="13.65" customHeight="1">
      <c r="A35" s="16"/>
      <c r="B35" s="545"/>
      <c r="C35" s="546"/>
      <c r="D35" s="546"/>
      <c r="E35" s="546"/>
      <c r="F35" s="547"/>
      <c r="G35" s="17"/>
      <c r="H35" s="18"/>
      <c r="I35" s="19"/>
      <c r="J35" s="55"/>
      <c r="K35" s="47"/>
      <c r="L35" s="46"/>
      <c r="M35" s="4"/>
    </row>
    <row r="36" spans="1:13" ht="13.65" customHeight="1">
      <c r="A36" s="16"/>
      <c r="B36" s="545"/>
      <c r="C36" s="546"/>
      <c r="D36" s="546"/>
      <c r="E36" s="546"/>
      <c r="F36" s="547"/>
      <c r="G36" s="17"/>
      <c r="H36" s="18"/>
      <c r="I36" s="19"/>
      <c r="J36" s="55"/>
      <c r="K36" s="47"/>
      <c r="L36" s="46"/>
      <c r="M36" s="4"/>
    </row>
    <row r="37" spans="1:13" ht="13.65" customHeight="1">
      <c r="A37" s="16"/>
      <c r="B37" s="545"/>
      <c r="C37" s="546"/>
      <c r="D37" s="546"/>
      <c r="E37" s="546"/>
      <c r="F37" s="547"/>
      <c r="G37" s="17"/>
      <c r="H37" s="18"/>
      <c r="I37" s="19"/>
      <c r="J37" s="56"/>
      <c r="K37" s="47"/>
      <c r="L37" s="46"/>
      <c r="M37" s="4"/>
    </row>
    <row r="38" spans="1:13" ht="13.65" customHeight="1">
      <c r="A38" s="16"/>
      <c r="B38" s="545"/>
      <c r="C38" s="546"/>
      <c r="D38" s="546"/>
      <c r="E38" s="546"/>
      <c r="F38" s="547"/>
      <c r="G38" s="17"/>
      <c r="H38" s="18"/>
      <c r="I38" s="19"/>
      <c r="J38" s="56"/>
      <c r="K38" s="47"/>
      <c r="L38" s="46"/>
      <c r="M38" s="4"/>
    </row>
    <row r="39" spans="1:13" ht="13.65" customHeight="1">
      <c r="A39" s="16"/>
      <c r="B39" s="545"/>
      <c r="C39" s="546"/>
      <c r="D39" s="546"/>
      <c r="E39" s="546"/>
      <c r="F39" s="547"/>
      <c r="G39" s="17"/>
      <c r="H39" s="18"/>
      <c r="I39" s="19"/>
      <c r="J39" s="56"/>
      <c r="K39" s="47"/>
      <c r="L39" s="46"/>
      <c r="M39" s="4"/>
    </row>
    <row r="40" spans="1:13" ht="13.65" customHeight="1">
      <c r="A40" s="16"/>
      <c r="B40" s="545"/>
      <c r="C40" s="546"/>
      <c r="D40" s="546"/>
      <c r="E40" s="546"/>
      <c r="F40" s="547"/>
      <c r="G40" s="17"/>
      <c r="H40" s="18"/>
      <c r="I40" s="19"/>
      <c r="J40" s="56"/>
      <c r="K40" s="47"/>
      <c r="L40" s="46"/>
      <c r="M40" s="4"/>
    </row>
    <row r="41" spans="1:13" ht="13.65" customHeight="1">
      <c r="A41" s="16"/>
      <c r="B41" s="545"/>
      <c r="C41" s="546"/>
      <c r="D41" s="546"/>
      <c r="E41" s="546"/>
      <c r="F41" s="547"/>
      <c r="G41" s="17"/>
      <c r="H41" s="18"/>
      <c r="I41" s="19"/>
      <c r="J41" s="56"/>
      <c r="K41" s="47"/>
      <c r="L41" s="46"/>
      <c r="M41" s="4"/>
    </row>
    <row r="42" spans="1:13" ht="13.65" customHeight="1">
      <c r="A42" s="16"/>
      <c r="B42" s="545"/>
      <c r="C42" s="546"/>
      <c r="D42" s="546"/>
      <c r="E42" s="546"/>
      <c r="F42" s="547"/>
      <c r="G42" s="17"/>
      <c r="H42" s="18"/>
      <c r="I42" s="19"/>
      <c r="J42" s="56"/>
      <c r="K42" s="47"/>
      <c r="L42" s="46"/>
      <c r="M42" s="4"/>
    </row>
    <row r="43" spans="1:13" ht="13.65" customHeight="1">
      <c r="A43" s="16"/>
      <c r="B43" s="545"/>
      <c r="C43" s="546"/>
      <c r="D43" s="546"/>
      <c r="E43" s="546"/>
      <c r="F43" s="547"/>
      <c r="G43" s="17"/>
      <c r="H43" s="18"/>
      <c r="I43" s="19"/>
      <c r="J43" s="56"/>
      <c r="K43" s="47"/>
      <c r="L43" s="46"/>
      <c r="M43" s="4"/>
    </row>
    <row r="44" spans="1:13" ht="13.65" customHeight="1">
      <c r="A44" s="16"/>
      <c r="B44" s="545"/>
      <c r="C44" s="546"/>
      <c r="D44" s="546"/>
      <c r="E44" s="546"/>
      <c r="F44" s="547"/>
      <c r="G44" s="17"/>
      <c r="H44" s="18"/>
      <c r="I44" s="19"/>
      <c r="J44" s="56"/>
      <c r="K44" s="47"/>
      <c r="L44" s="46"/>
      <c r="M44" s="4"/>
    </row>
    <row r="45" spans="1:13" ht="13.65" customHeight="1">
      <c r="A45" s="16"/>
      <c r="B45" s="545"/>
      <c r="C45" s="546"/>
      <c r="D45" s="546"/>
      <c r="E45" s="546"/>
      <c r="F45" s="547"/>
      <c r="G45" s="17"/>
      <c r="H45" s="18"/>
      <c r="I45" s="19"/>
      <c r="J45" s="56"/>
      <c r="K45" s="47"/>
      <c r="L45" s="46"/>
      <c r="M45" s="4"/>
    </row>
    <row r="46" spans="1:13" ht="13.65" customHeight="1">
      <c r="A46" s="16"/>
      <c r="B46" s="545"/>
      <c r="C46" s="546"/>
      <c r="D46" s="546"/>
      <c r="E46" s="546"/>
      <c r="F46" s="547"/>
      <c r="G46" s="17"/>
      <c r="H46" s="18"/>
      <c r="I46" s="19"/>
      <c r="J46" s="56"/>
      <c r="K46" s="47"/>
      <c r="L46" s="46"/>
      <c r="M46" s="4"/>
    </row>
    <row r="47" spans="1:13" ht="13.65" customHeight="1">
      <c r="A47" s="16"/>
      <c r="B47" s="545"/>
      <c r="C47" s="546"/>
      <c r="D47" s="546"/>
      <c r="E47" s="546"/>
      <c r="F47" s="547"/>
      <c r="G47" s="17"/>
      <c r="H47" s="18"/>
      <c r="I47" s="19"/>
      <c r="J47" s="56"/>
      <c r="K47" s="47"/>
      <c r="L47" s="46"/>
      <c r="M47" s="4"/>
    </row>
    <row r="48" spans="1:13" ht="13.65" customHeight="1">
      <c r="A48" s="16"/>
      <c r="B48" s="545"/>
      <c r="C48" s="546"/>
      <c r="D48" s="546"/>
      <c r="E48" s="546"/>
      <c r="F48" s="547"/>
      <c r="G48" s="17"/>
      <c r="H48" s="18"/>
      <c r="I48" s="19"/>
      <c r="J48" s="56"/>
      <c r="K48" s="47"/>
      <c r="L48" s="46"/>
      <c r="M48" s="4"/>
    </row>
    <row r="49" spans="1:13" ht="13.65" customHeight="1">
      <c r="A49" s="16"/>
      <c r="B49" s="545"/>
      <c r="C49" s="546"/>
      <c r="D49" s="546"/>
      <c r="E49" s="546"/>
      <c r="F49" s="547"/>
      <c r="G49" s="17"/>
      <c r="H49" s="18"/>
      <c r="I49" s="19"/>
      <c r="J49" s="56"/>
      <c r="K49" s="47"/>
      <c r="L49" s="46"/>
      <c r="M49" s="4"/>
    </row>
    <row r="50" spans="1:13" ht="13.65" customHeight="1">
      <c r="A50" s="16"/>
      <c r="B50" s="545"/>
      <c r="C50" s="546"/>
      <c r="D50" s="546"/>
      <c r="E50" s="546"/>
      <c r="F50" s="547"/>
      <c r="G50" s="17"/>
      <c r="H50" s="18"/>
      <c r="I50" s="19"/>
      <c r="J50" s="56"/>
      <c r="K50" s="47"/>
      <c r="L50" s="46"/>
      <c r="M50" s="4"/>
    </row>
    <row r="51" spans="1:13" ht="13.65" customHeight="1">
      <c r="A51" s="16"/>
      <c r="B51" s="545"/>
      <c r="C51" s="546"/>
      <c r="D51" s="546"/>
      <c r="E51" s="546"/>
      <c r="F51" s="547"/>
      <c r="G51" s="17"/>
      <c r="H51" s="18"/>
      <c r="I51" s="19"/>
      <c r="J51" s="56"/>
      <c r="K51" s="47"/>
      <c r="L51" s="46"/>
      <c r="M51" s="4"/>
    </row>
    <row r="52" spans="1:13" ht="13.65" customHeight="1">
      <c r="A52" s="16"/>
      <c r="B52" s="545"/>
      <c r="C52" s="546"/>
      <c r="D52" s="546"/>
      <c r="E52" s="546"/>
      <c r="F52" s="547"/>
      <c r="G52" s="17"/>
      <c r="H52" s="18"/>
      <c r="I52" s="19"/>
      <c r="J52" s="56"/>
      <c r="K52" s="47"/>
      <c r="L52" s="46"/>
      <c r="M52" s="4"/>
    </row>
    <row r="53" spans="1:13" ht="13.65" customHeight="1">
      <c r="A53" s="16"/>
      <c r="B53" s="545"/>
      <c r="C53" s="546"/>
      <c r="D53" s="546"/>
      <c r="E53" s="546"/>
      <c r="F53" s="547"/>
      <c r="G53" s="17"/>
      <c r="H53" s="18"/>
      <c r="I53" s="19"/>
      <c r="J53" s="56"/>
      <c r="K53" s="47"/>
      <c r="L53" s="46"/>
      <c r="M53" s="4"/>
    </row>
    <row r="54" spans="1:13" ht="13.65" customHeight="1">
      <c r="A54" s="16"/>
      <c r="B54" s="545"/>
      <c r="C54" s="546"/>
      <c r="D54" s="546"/>
      <c r="E54" s="546"/>
      <c r="F54" s="547"/>
      <c r="G54" s="17"/>
      <c r="H54" s="18"/>
      <c r="I54" s="19"/>
      <c r="J54" s="56"/>
      <c r="K54" s="47"/>
      <c r="L54" s="46"/>
      <c r="M54" s="4"/>
    </row>
    <row r="55" spans="1:13" ht="13.65" customHeight="1">
      <c r="A55" s="16"/>
      <c r="B55" s="545"/>
      <c r="C55" s="546"/>
      <c r="D55" s="546"/>
      <c r="E55" s="546"/>
      <c r="F55" s="547"/>
      <c r="G55" s="17"/>
      <c r="H55" s="18"/>
      <c r="I55" s="19"/>
      <c r="J55" s="56"/>
      <c r="K55" s="47"/>
      <c r="L55" s="46"/>
      <c r="M55" s="4"/>
    </row>
    <row r="56" spans="1:13" ht="13.65" customHeight="1">
      <c r="A56" s="16"/>
      <c r="B56" s="545"/>
      <c r="C56" s="546"/>
      <c r="D56" s="546"/>
      <c r="E56" s="546"/>
      <c r="F56" s="547"/>
      <c r="G56" s="17"/>
      <c r="H56" s="18"/>
      <c r="I56" s="19"/>
      <c r="J56" s="56"/>
      <c r="K56" s="47"/>
      <c r="L56" s="46"/>
      <c r="M56" s="4"/>
    </row>
    <row r="57" spans="1:13" ht="13.65" customHeight="1">
      <c r="A57" s="16"/>
      <c r="B57" s="545"/>
      <c r="C57" s="546"/>
      <c r="D57" s="546"/>
      <c r="E57" s="546"/>
      <c r="F57" s="547"/>
      <c r="G57" s="17"/>
      <c r="H57" s="18"/>
      <c r="I57" s="19"/>
      <c r="J57" s="56"/>
      <c r="K57" s="47"/>
      <c r="L57" s="46"/>
      <c r="M57" s="4"/>
    </row>
    <row r="58" spans="1:13" ht="13.2" customHeight="1">
      <c r="A58" s="16"/>
      <c r="B58" s="545"/>
      <c r="C58" s="546"/>
      <c r="D58" s="546"/>
      <c r="E58" s="546"/>
      <c r="F58" s="547"/>
      <c r="G58" s="17"/>
      <c r="H58" s="18"/>
      <c r="I58" s="19"/>
      <c r="J58" s="56"/>
      <c r="K58" s="47"/>
      <c r="L58" s="46"/>
      <c r="M58" s="4"/>
    </row>
    <row r="59" spans="1:13" ht="13.65" customHeight="1">
      <c r="A59" s="16"/>
      <c r="B59" s="545"/>
      <c r="C59" s="546"/>
      <c r="D59" s="546"/>
      <c r="E59" s="546"/>
      <c r="F59" s="547"/>
      <c r="G59" s="17"/>
      <c r="H59" s="18"/>
      <c r="I59" s="19"/>
      <c r="J59" s="56"/>
      <c r="K59" s="47"/>
      <c r="L59" s="46"/>
      <c r="M59" s="4"/>
    </row>
    <row r="60" spans="1:13" ht="13.65" customHeight="1">
      <c r="A60" s="16"/>
      <c r="B60" s="545"/>
      <c r="C60" s="546"/>
      <c r="D60" s="546"/>
      <c r="E60" s="546"/>
      <c r="F60" s="547"/>
      <c r="G60" s="17"/>
      <c r="H60" s="18"/>
      <c r="I60" s="19"/>
      <c r="J60" s="56"/>
      <c r="K60" s="47"/>
      <c r="L60" s="46"/>
      <c r="M60" s="4"/>
    </row>
    <row r="61" spans="1:13" ht="13.65" customHeight="1">
      <c r="A61" s="16"/>
      <c r="B61" s="545"/>
      <c r="C61" s="546"/>
      <c r="D61" s="546"/>
      <c r="E61" s="546"/>
      <c r="F61" s="547"/>
      <c r="G61" s="17"/>
      <c r="H61" s="18"/>
      <c r="I61" s="19"/>
      <c r="J61" s="56"/>
      <c r="K61" s="47"/>
      <c r="L61" s="46"/>
      <c r="M61" s="4"/>
    </row>
    <row r="62" spans="1:13" ht="13.2" customHeight="1">
      <c r="A62" s="16"/>
      <c r="B62" s="545"/>
      <c r="C62" s="546"/>
      <c r="D62" s="546"/>
      <c r="E62" s="546"/>
      <c r="F62" s="547"/>
      <c r="G62" s="17"/>
      <c r="H62" s="18"/>
      <c r="I62" s="19"/>
      <c r="J62" s="56"/>
      <c r="K62" s="47"/>
      <c r="L62" s="46"/>
      <c r="M62" s="4"/>
    </row>
    <row r="63" spans="1:13" ht="13.65" customHeight="1">
      <c r="A63" s="16"/>
      <c r="B63" s="545"/>
      <c r="C63" s="546"/>
      <c r="D63" s="546"/>
      <c r="E63" s="546"/>
      <c r="F63" s="547"/>
      <c r="G63" s="17"/>
      <c r="H63" s="18"/>
      <c r="I63" s="19"/>
      <c r="J63" s="56"/>
      <c r="K63" s="47"/>
      <c r="L63" s="46"/>
      <c r="M63" s="4"/>
    </row>
    <row r="64" spans="1:13" ht="13.65" customHeight="1">
      <c r="A64" s="16"/>
      <c r="B64" s="545"/>
      <c r="C64" s="546"/>
      <c r="D64" s="546"/>
      <c r="E64" s="546"/>
      <c r="F64" s="547"/>
      <c r="G64" s="17"/>
      <c r="H64" s="18"/>
      <c r="I64" s="19"/>
      <c r="J64" s="56"/>
      <c r="K64" s="47"/>
      <c r="L64" s="46"/>
      <c r="M64" s="4"/>
    </row>
    <row r="65" spans="1:13" ht="13.65" customHeight="1">
      <c r="A65" s="16"/>
      <c r="B65" s="545"/>
      <c r="C65" s="546"/>
      <c r="D65" s="546"/>
      <c r="E65" s="546"/>
      <c r="F65" s="547"/>
      <c r="G65" s="17"/>
      <c r="H65" s="18"/>
      <c r="I65" s="19"/>
      <c r="J65" s="56"/>
      <c r="K65" s="47"/>
      <c r="L65" s="46"/>
      <c r="M65" s="4"/>
    </row>
    <row r="66" spans="1:13" ht="13.65" customHeight="1">
      <c r="A66" s="16"/>
      <c r="B66" s="545"/>
      <c r="C66" s="546"/>
      <c r="D66" s="546"/>
      <c r="E66" s="546"/>
      <c r="F66" s="547"/>
      <c r="G66" s="17"/>
      <c r="H66" s="18"/>
      <c r="I66" s="19"/>
      <c r="J66" s="56"/>
      <c r="K66" s="47"/>
      <c r="L66" s="46"/>
      <c r="M66" s="4"/>
    </row>
    <row r="67" spans="1:13" ht="13.65" customHeight="1">
      <c r="A67" s="16"/>
      <c r="B67" s="545"/>
      <c r="C67" s="546"/>
      <c r="D67" s="546"/>
      <c r="E67" s="546"/>
      <c r="F67" s="547"/>
      <c r="G67" s="17"/>
      <c r="H67" s="18"/>
      <c r="I67" s="19"/>
      <c r="J67" s="56"/>
      <c r="K67" s="47"/>
      <c r="L67" s="46"/>
      <c r="M67" s="4"/>
    </row>
    <row r="68" spans="1:13" ht="13.65" customHeight="1">
      <c r="A68" s="16"/>
      <c r="B68" s="545"/>
      <c r="C68" s="546"/>
      <c r="D68" s="546"/>
      <c r="E68" s="546"/>
      <c r="F68" s="547"/>
      <c r="G68" s="17"/>
      <c r="H68" s="18"/>
      <c r="I68" s="19"/>
      <c r="J68" s="56"/>
      <c r="K68" s="47"/>
      <c r="L68" s="46"/>
      <c r="M68" s="4"/>
    </row>
    <row r="69" spans="1:13" ht="13.65" customHeight="1">
      <c r="A69" s="16"/>
      <c r="B69" s="545"/>
      <c r="C69" s="546"/>
      <c r="D69" s="546"/>
      <c r="E69" s="546"/>
      <c r="F69" s="547"/>
      <c r="G69" s="17"/>
      <c r="H69" s="18"/>
      <c r="I69" s="19"/>
      <c r="J69" s="56"/>
      <c r="K69" s="47"/>
      <c r="L69" s="46"/>
      <c r="M69" s="4"/>
    </row>
    <row r="70" spans="1:13" ht="14.4" customHeight="1">
      <c r="A70" s="16"/>
      <c r="B70" s="21"/>
      <c r="C70" s="22"/>
      <c r="D70" s="22"/>
      <c r="E70" s="22"/>
      <c r="F70" s="23"/>
      <c r="G70" s="24"/>
      <c r="H70" s="16"/>
      <c r="I70" s="25"/>
      <c r="J70" s="57"/>
      <c r="K70" s="47"/>
      <c r="L70" s="46"/>
      <c r="M70" s="4"/>
    </row>
    <row r="71" spans="1:13" ht="14.4" customHeight="1">
      <c r="A71" s="70" t="s">
        <v>48</v>
      </c>
      <c r="B71" s="71"/>
      <c r="C71" s="71"/>
      <c r="D71" s="71"/>
      <c r="E71" s="71"/>
      <c r="F71" s="71"/>
      <c r="G71" s="72"/>
      <c r="H71" s="71"/>
      <c r="I71" s="73"/>
      <c r="J71" s="56">
        <f>SUM(J7:J70)</f>
        <v>341700</v>
      </c>
      <c r="K71" s="47"/>
      <c r="L71" s="46"/>
      <c r="M71" s="4"/>
    </row>
    <row r="72" spans="1:13" ht="13.65" customHeight="1">
      <c r="A72" s="70" t="s">
        <v>49</v>
      </c>
      <c r="B72" s="71"/>
      <c r="C72" s="71"/>
      <c r="D72" s="71"/>
      <c r="E72" s="71"/>
      <c r="F72" s="71"/>
      <c r="G72" s="72"/>
      <c r="H72" s="71"/>
      <c r="I72" s="73"/>
      <c r="J72" s="56">
        <f>J71*20%</f>
        <v>68340</v>
      </c>
      <c r="K72" s="47"/>
      <c r="L72" s="46"/>
      <c r="M72" s="4">
        <f>J8*80%</f>
        <v>273360</v>
      </c>
    </row>
    <row r="73" spans="1:13" ht="14.4" customHeight="1">
      <c r="A73" s="60" t="s">
        <v>50</v>
      </c>
      <c r="B73" s="61"/>
      <c r="C73" s="61"/>
      <c r="D73" s="61"/>
      <c r="E73" s="61"/>
      <c r="F73" s="61"/>
      <c r="G73" s="62"/>
      <c r="H73" s="61"/>
      <c r="I73" s="63"/>
      <c r="J73" s="64">
        <f>J71-J72</f>
        <v>273360</v>
      </c>
      <c r="K73" s="47"/>
      <c r="L73" s="46"/>
      <c r="M73" s="4"/>
    </row>
    <row r="74" spans="1:13" ht="14.4" customHeight="1">
      <c r="A74" s="47"/>
      <c r="B74" s="47"/>
      <c r="C74" s="47"/>
      <c r="D74" s="47"/>
      <c r="E74" s="47"/>
      <c r="F74" s="47"/>
      <c r="G74" s="58"/>
      <c r="H74" s="47"/>
      <c r="I74" s="47"/>
      <c r="J74" s="59"/>
      <c r="K74" s="47"/>
      <c r="L74" s="46"/>
      <c r="M74" s="4"/>
    </row>
  </sheetData>
  <mergeCells count="64">
    <mergeCell ref="B30:F30"/>
    <mergeCell ref="B31:F31"/>
    <mergeCell ref="B25:F25"/>
    <mergeCell ref="B22:F22"/>
    <mergeCell ref="B26:F26"/>
    <mergeCell ref="B27:F27"/>
    <mergeCell ref="B28:F28"/>
    <mergeCell ref="B18:F18"/>
    <mergeCell ref="B19:F19"/>
    <mergeCell ref="B23:F23"/>
    <mergeCell ref="B24:F24"/>
    <mergeCell ref="B29:F29"/>
    <mergeCell ref="B69:F69"/>
    <mergeCell ref="B58:F58"/>
    <mergeCell ref="B59:F59"/>
    <mergeCell ref="B60:F60"/>
    <mergeCell ref="B61:F61"/>
    <mergeCell ref="B62:F62"/>
    <mergeCell ref="B63:F63"/>
    <mergeCell ref="B64:F64"/>
    <mergeCell ref="B65:F65"/>
    <mergeCell ref="B66:F66"/>
    <mergeCell ref="B67:F67"/>
    <mergeCell ref="B68:F68"/>
    <mergeCell ref="B57:F57"/>
    <mergeCell ref="B46:F46"/>
    <mergeCell ref="B47:F47"/>
    <mergeCell ref="B48:F48"/>
    <mergeCell ref="B49:F49"/>
    <mergeCell ref="B50:F50"/>
    <mergeCell ref="B51:F51"/>
    <mergeCell ref="B52:F52"/>
    <mergeCell ref="B53:F53"/>
    <mergeCell ref="B54:F54"/>
    <mergeCell ref="B55:F55"/>
    <mergeCell ref="B56:F56"/>
    <mergeCell ref="B45:F45"/>
    <mergeCell ref="B34:F34"/>
    <mergeCell ref="B35:F35"/>
    <mergeCell ref="B36:F36"/>
    <mergeCell ref="B37:F37"/>
    <mergeCell ref="B38:F38"/>
    <mergeCell ref="B39:F39"/>
    <mergeCell ref="B40:F40"/>
    <mergeCell ref="B41:F41"/>
    <mergeCell ref="B42:F42"/>
    <mergeCell ref="B43:F43"/>
    <mergeCell ref="B44:F44"/>
    <mergeCell ref="B33:F33"/>
    <mergeCell ref="B5:F5"/>
    <mergeCell ref="B7:F7"/>
    <mergeCell ref="B8:F8"/>
    <mergeCell ref="B9:F9"/>
    <mergeCell ref="B10:F10"/>
    <mergeCell ref="B11:F11"/>
    <mergeCell ref="B12:F12"/>
    <mergeCell ref="B20:F20"/>
    <mergeCell ref="B21:F21"/>
    <mergeCell ref="B32:F32"/>
    <mergeCell ref="B13:F13"/>
    <mergeCell ref="B14:F14"/>
    <mergeCell ref="B15:F15"/>
    <mergeCell ref="B16:F16"/>
    <mergeCell ref="B17:F17"/>
  </mergeCells>
  <pageMargins left="0.70866099999999999" right="0.70866099999999999" top="0.748031" bottom="0.748031" header="0.31496099999999999" footer="0.31496099999999999"/>
  <pageSetup scale="57"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5"/>
  <sheetViews>
    <sheetView showGridLines="0" tabSelected="1" view="pageBreakPreview" topLeftCell="A4" zoomScaleNormal="100" zoomScaleSheetLayoutView="100" workbookViewId="0">
      <selection activeCell="F14" sqref="F14"/>
    </sheetView>
  </sheetViews>
  <sheetFormatPr defaultColWidth="8.88671875" defaultRowHeight="18" customHeight="1"/>
  <cols>
    <col min="1" max="1" width="22" style="26" customWidth="1"/>
    <col min="2" max="2" width="41.109375" style="26" customWidth="1"/>
    <col min="3" max="3" width="22.88671875" style="26" bestFit="1" customWidth="1"/>
    <col min="4" max="4" width="13.44140625" style="439" customWidth="1"/>
    <col min="5" max="5" width="16.44140625" style="26" customWidth="1"/>
    <col min="6" max="8" width="8.88671875" style="26" customWidth="1"/>
    <col min="9" max="16384" width="8.88671875" style="26"/>
  </cols>
  <sheetData>
    <row r="1" spans="1:7" ht="18" customHeight="1">
      <c r="A1" s="557" t="s">
        <v>708</v>
      </c>
      <c r="B1" s="558"/>
      <c r="C1" s="436"/>
      <c r="D1" s="437"/>
      <c r="E1" s="160"/>
      <c r="F1" s="163"/>
      <c r="G1" s="163"/>
    </row>
    <row r="2" spans="1:7" ht="18" customHeight="1">
      <c r="A2" s="559" t="str">
        <f>'[3]P&amp;G - Section 1'!B3</f>
        <v>Centane  Water Supply Phase 4: Contract 01</v>
      </c>
      <c r="B2" s="560"/>
      <c r="C2" s="561"/>
      <c r="D2" s="437"/>
      <c r="E2" s="160"/>
      <c r="F2" s="163"/>
      <c r="G2" s="163"/>
    </row>
    <row r="3" spans="1:7" ht="18" customHeight="1">
      <c r="A3" s="562" t="s">
        <v>216</v>
      </c>
      <c r="B3" s="563"/>
      <c r="C3" s="564"/>
      <c r="D3" s="437"/>
      <c r="E3" s="160"/>
      <c r="F3" s="163"/>
      <c r="G3" s="163"/>
    </row>
    <row r="4" spans="1:7" ht="18" customHeight="1" thickBot="1">
      <c r="A4" s="379"/>
      <c r="B4" s="380"/>
      <c r="C4" s="381"/>
      <c r="D4" s="437"/>
      <c r="E4" s="77"/>
      <c r="F4" s="163"/>
      <c r="G4" s="163"/>
    </row>
    <row r="5" spans="1:7" ht="18" customHeight="1">
      <c r="A5" s="570" t="s">
        <v>217</v>
      </c>
      <c r="B5" s="572" t="s">
        <v>40</v>
      </c>
      <c r="C5" s="574" t="s">
        <v>218</v>
      </c>
      <c r="D5" s="437"/>
      <c r="E5" s="567"/>
      <c r="F5" s="163"/>
      <c r="G5" s="163"/>
    </row>
    <row r="6" spans="1:7" ht="18" customHeight="1">
      <c r="A6" s="571"/>
      <c r="B6" s="573"/>
      <c r="C6" s="575"/>
      <c r="D6" s="437"/>
      <c r="E6" s="567"/>
      <c r="F6" s="163"/>
      <c r="G6" s="163"/>
    </row>
    <row r="7" spans="1:7" ht="10.199999999999999" customHeight="1">
      <c r="A7" s="263"/>
      <c r="B7" s="264"/>
      <c r="C7" s="599"/>
      <c r="D7" s="437"/>
      <c r="E7" s="77"/>
      <c r="F7" s="163"/>
      <c r="G7" s="163"/>
    </row>
    <row r="8" spans="1:7" ht="15" customHeight="1">
      <c r="A8" s="382">
        <v>1</v>
      </c>
      <c r="B8" s="383" t="s">
        <v>219</v>
      </c>
      <c r="C8" s="600"/>
      <c r="D8" s="437"/>
      <c r="E8" s="390" t="e">
        <f>C8/C13</f>
        <v>#DIV/0!</v>
      </c>
      <c r="F8" s="163"/>
      <c r="G8" s="163"/>
    </row>
    <row r="9" spans="1:7" ht="15" customHeight="1">
      <c r="A9" s="384"/>
      <c r="B9" s="385"/>
      <c r="C9" s="600"/>
      <c r="D9" s="437"/>
      <c r="E9" s="77"/>
      <c r="F9" s="163"/>
      <c r="G9" s="163"/>
    </row>
    <row r="10" spans="1:7" ht="15" customHeight="1">
      <c r="A10" s="382">
        <v>2</v>
      </c>
      <c r="B10" s="383" t="s">
        <v>709</v>
      </c>
      <c r="C10" s="600"/>
      <c r="D10" s="437"/>
      <c r="E10" s="77"/>
      <c r="F10" s="163"/>
      <c r="G10" s="163"/>
    </row>
    <row r="11" spans="1:7" ht="15" customHeight="1">
      <c r="A11" s="384"/>
      <c r="B11" s="385"/>
      <c r="C11" s="600"/>
      <c r="D11" s="437"/>
      <c r="E11" s="77"/>
      <c r="F11" s="163"/>
      <c r="G11" s="163"/>
    </row>
    <row r="12" spans="1:7" ht="10.199999999999999" customHeight="1" thickBot="1">
      <c r="A12" s="386"/>
      <c r="B12" s="387"/>
      <c r="C12" s="601"/>
      <c r="D12" s="437"/>
      <c r="E12" s="160"/>
      <c r="F12" s="163"/>
      <c r="G12" s="163"/>
    </row>
    <row r="13" spans="1:7" ht="15" customHeight="1">
      <c r="A13" s="568" t="s">
        <v>222</v>
      </c>
      <c r="B13" s="569"/>
      <c r="C13" s="602"/>
      <c r="D13" s="437"/>
      <c r="E13" s="160"/>
      <c r="F13" s="163"/>
      <c r="G13" s="163"/>
    </row>
    <row r="14" spans="1:7" ht="10.199999999999999" customHeight="1">
      <c r="A14" s="388"/>
      <c r="B14" s="389"/>
      <c r="C14" s="600"/>
      <c r="D14" s="437"/>
      <c r="E14" s="77"/>
      <c r="F14" s="163"/>
      <c r="G14" s="163"/>
    </row>
    <row r="15" spans="1:7" ht="15" customHeight="1">
      <c r="A15" s="576" t="s">
        <v>522</v>
      </c>
      <c r="B15" s="577"/>
      <c r="C15" s="603"/>
      <c r="D15" s="437"/>
      <c r="E15" s="160"/>
      <c r="F15" s="163"/>
      <c r="G15" s="163"/>
    </row>
    <row r="16" spans="1:7" ht="15.6" customHeight="1">
      <c r="A16" s="388"/>
      <c r="B16" s="389"/>
      <c r="C16" s="600"/>
      <c r="D16" s="437"/>
      <c r="E16" s="160"/>
      <c r="F16" s="163"/>
      <c r="G16" s="163"/>
    </row>
    <row r="17" spans="1:7" ht="18" customHeight="1" thickBot="1">
      <c r="A17" s="565" t="s">
        <v>523</v>
      </c>
      <c r="B17" s="566"/>
      <c r="C17" s="604"/>
      <c r="D17" s="437"/>
      <c r="E17" s="160"/>
      <c r="F17" s="163"/>
      <c r="G17" s="163"/>
    </row>
    <row r="18" spans="1:7" ht="18" customHeight="1">
      <c r="A18" s="262"/>
      <c r="B18" s="262"/>
      <c r="C18" s="262"/>
      <c r="D18" s="437"/>
      <c r="E18" s="160"/>
      <c r="F18" s="163"/>
      <c r="G18" s="163"/>
    </row>
    <row r="19" spans="1:7" ht="18" customHeight="1">
      <c r="A19" s="160"/>
      <c r="B19" s="77"/>
      <c r="C19" s="77"/>
      <c r="D19" s="437"/>
      <c r="E19" s="160"/>
      <c r="F19" s="163"/>
      <c r="G19" s="163"/>
    </row>
    <row r="20" spans="1:7" ht="18" customHeight="1">
      <c r="A20" s="160"/>
      <c r="B20" s="161"/>
      <c r="C20" s="162"/>
      <c r="D20" s="437"/>
      <c r="E20" s="160"/>
      <c r="F20" s="163"/>
      <c r="G20" s="163"/>
    </row>
    <row r="21" spans="1:7" ht="18" customHeight="1">
      <c r="A21" s="160"/>
      <c r="B21" s="77"/>
      <c r="C21" s="160"/>
      <c r="D21" s="437"/>
      <c r="E21" s="160"/>
      <c r="F21" s="163"/>
      <c r="G21" s="163"/>
    </row>
    <row r="22" spans="1:7" ht="18" customHeight="1">
      <c r="A22" s="160"/>
      <c r="B22" s="77"/>
      <c r="C22" s="77"/>
      <c r="D22" s="437"/>
      <c r="E22" s="160"/>
      <c r="F22" s="163"/>
      <c r="G22" s="163"/>
    </row>
    <row r="23" spans="1:7" ht="18" customHeight="1">
      <c r="A23" s="160"/>
      <c r="B23" s="77"/>
      <c r="C23" s="77"/>
      <c r="D23" s="437">
        <f>C17+C28</f>
        <v>0</v>
      </c>
      <c r="E23" s="160"/>
      <c r="F23" s="163"/>
      <c r="G23" s="163"/>
    </row>
    <row r="24" spans="1:7" ht="18" customHeight="1">
      <c r="A24" s="160"/>
      <c r="B24" s="160"/>
      <c r="C24" s="160"/>
      <c r="D24" s="437"/>
      <c r="E24" s="160"/>
      <c r="F24" s="163"/>
      <c r="G24" s="163"/>
    </row>
    <row r="25" spans="1:7" ht="18" customHeight="1">
      <c r="A25" s="164"/>
      <c r="B25" s="165"/>
      <c r="C25" s="77"/>
      <c r="D25" s="438"/>
      <c r="E25" s="77"/>
      <c r="F25" s="166"/>
      <c r="G25" s="166"/>
    </row>
  </sheetData>
  <mergeCells count="10">
    <mergeCell ref="A1:B1"/>
    <mergeCell ref="A2:C2"/>
    <mergeCell ref="A3:C3"/>
    <mergeCell ref="A17:B17"/>
    <mergeCell ref="E5:E6"/>
    <mergeCell ref="A13:B13"/>
    <mergeCell ref="A5:A6"/>
    <mergeCell ref="B5:B6"/>
    <mergeCell ref="C5:C6"/>
    <mergeCell ref="A15:B15"/>
  </mergeCells>
  <printOptions horizontalCentered="1"/>
  <pageMargins left="0.70866141732283472" right="0.70866141732283472" top="0.74803149606299213" bottom="0.74803149606299213" header="0.31496062992125984" footer="0.31496062992125984"/>
  <pageSetup paperSize="9"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1"/>
  <sheetViews>
    <sheetView showGridLines="0" view="pageBreakPreview" zoomScale="90" zoomScaleNormal="100" zoomScaleSheetLayoutView="90" workbookViewId="0">
      <pane ySplit="5" topLeftCell="A6" activePane="bottomLeft" state="frozen"/>
      <selection pane="bottomLeft" activeCell="D22" sqref="D22"/>
    </sheetView>
  </sheetViews>
  <sheetFormatPr defaultColWidth="8.88671875" defaultRowHeight="13.2" customHeight="1"/>
  <cols>
    <col min="1" max="1" width="8.33203125" style="265" customWidth="1"/>
    <col min="2" max="2" width="14.44140625" style="265" customWidth="1"/>
    <col min="3" max="3" width="64.5546875" style="265" customWidth="1"/>
    <col min="4" max="4" width="11.6640625" style="265" customWidth="1"/>
    <col min="5" max="5" width="14.109375" style="268" customWidth="1"/>
    <col min="6" max="6" width="13.109375" style="374" customWidth="1"/>
    <col min="7" max="7" width="15.33203125" style="265" customWidth="1"/>
    <col min="8" max="8" width="25.5546875" style="268" customWidth="1"/>
    <col min="9" max="9" width="8.88671875" style="265"/>
    <col min="10" max="10" width="7.88671875" style="265" bestFit="1" customWidth="1"/>
    <col min="11" max="11" width="8.88671875" style="265"/>
    <col min="12" max="12" width="15.88671875" style="265" customWidth="1"/>
    <col min="13" max="16384" width="8.88671875" style="265"/>
  </cols>
  <sheetData>
    <row r="1" spans="1:8" ht="13.65" customHeight="1">
      <c r="A1" s="467" t="s">
        <v>706</v>
      </c>
      <c r="B1" s="468"/>
      <c r="C1" s="468"/>
      <c r="D1" s="27"/>
      <c r="E1" s="187"/>
      <c r="F1" s="607"/>
      <c r="G1" s="608"/>
    </row>
    <row r="2" spans="1:8" ht="13.65" customHeight="1">
      <c r="A2" s="378"/>
      <c r="B2" s="378"/>
      <c r="C2" s="378"/>
      <c r="D2" s="348"/>
      <c r="E2" s="349"/>
      <c r="F2" s="371"/>
      <c r="G2" s="350"/>
    </row>
    <row r="3" spans="1:8" ht="14.4" customHeight="1">
      <c r="A3" s="28" t="s">
        <v>707</v>
      </c>
      <c r="B3" s="29"/>
      <c r="C3" s="30"/>
      <c r="D3" s="34"/>
      <c r="E3" s="34"/>
      <c r="F3" s="375"/>
      <c r="G3" s="605"/>
    </row>
    <row r="4" spans="1:8" ht="14.4" customHeight="1" thickBot="1">
      <c r="A4" s="31"/>
      <c r="B4" s="32"/>
      <c r="C4" s="33"/>
      <c r="D4" s="34"/>
      <c r="E4" s="34"/>
      <c r="F4" s="375"/>
      <c r="G4" s="605"/>
    </row>
    <row r="5" spans="1:8" ht="28.95" customHeight="1" thickBot="1">
      <c r="A5" s="351" t="s">
        <v>52</v>
      </c>
      <c r="B5" s="352" t="s">
        <v>53</v>
      </c>
      <c r="C5" s="352" t="s">
        <v>40</v>
      </c>
      <c r="D5" s="352" t="s">
        <v>41</v>
      </c>
      <c r="E5" s="353" t="s">
        <v>54</v>
      </c>
      <c r="F5" s="376" t="s">
        <v>43</v>
      </c>
      <c r="G5" s="590" t="s">
        <v>55</v>
      </c>
    </row>
    <row r="6" spans="1:8" ht="12.75" customHeight="1">
      <c r="A6" s="305" t="s">
        <v>62</v>
      </c>
      <c r="B6" s="35" t="s">
        <v>63</v>
      </c>
      <c r="C6" s="35" t="s">
        <v>64</v>
      </c>
      <c r="D6" s="36"/>
      <c r="E6" s="267"/>
      <c r="F6" s="372"/>
      <c r="G6" s="606"/>
      <c r="H6" s="368"/>
    </row>
    <row r="7" spans="1:8" ht="12.75" customHeight="1">
      <c r="A7" s="305"/>
      <c r="B7" s="35"/>
      <c r="C7" s="35"/>
      <c r="D7" s="36"/>
      <c r="E7" s="267"/>
      <c r="F7" s="372"/>
      <c r="G7" s="606"/>
    </row>
    <row r="8" spans="1:8" ht="13.95" customHeight="1">
      <c r="A8" s="306" t="s">
        <v>65</v>
      </c>
      <c r="B8" s="39" t="s">
        <v>66</v>
      </c>
      <c r="C8" s="37" t="s">
        <v>67</v>
      </c>
      <c r="D8" s="40"/>
      <c r="E8" s="267"/>
      <c r="F8" s="372"/>
      <c r="G8" s="606"/>
    </row>
    <row r="9" spans="1:8" ht="7.95" customHeight="1">
      <c r="A9" s="306"/>
      <c r="B9" s="39"/>
      <c r="C9" s="39"/>
      <c r="D9" s="40"/>
      <c r="E9" s="267"/>
      <c r="F9" s="373"/>
      <c r="G9" s="606"/>
    </row>
    <row r="10" spans="1:8" ht="23.25" customHeight="1">
      <c r="A10" s="306" t="s">
        <v>68</v>
      </c>
      <c r="B10" s="39" t="s">
        <v>69</v>
      </c>
      <c r="C10" s="39" t="s">
        <v>70</v>
      </c>
      <c r="D10" s="40" t="s">
        <v>71</v>
      </c>
      <c r="E10" s="198">
        <v>1</v>
      </c>
      <c r="F10" s="373"/>
      <c r="G10" s="606"/>
    </row>
    <row r="11" spans="1:8" ht="7.95" customHeight="1">
      <c r="A11" s="306"/>
      <c r="B11" s="39"/>
      <c r="C11" s="39"/>
      <c r="D11" s="40"/>
      <c r="E11" s="267"/>
      <c r="F11" s="373"/>
      <c r="G11" s="606"/>
    </row>
    <row r="12" spans="1:8" ht="15.6" customHeight="1">
      <c r="A12" s="306"/>
      <c r="B12" s="39" t="s">
        <v>73</v>
      </c>
      <c r="C12" s="37" t="s">
        <v>74</v>
      </c>
      <c r="D12" s="40"/>
      <c r="E12" s="267"/>
      <c r="F12" s="373"/>
      <c r="G12" s="606"/>
    </row>
    <row r="13" spans="1:8" ht="7.95" customHeight="1">
      <c r="A13" s="306"/>
      <c r="B13" s="39"/>
      <c r="C13" s="39"/>
      <c r="D13" s="40"/>
      <c r="E13" s="267"/>
      <c r="F13" s="373"/>
      <c r="G13" s="606"/>
    </row>
    <row r="14" spans="1:8" ht="13.95" customHeight="1">
      <c r="A14" s="306" t="s">
        <v>75</v>
      </c>
      <c r="B14" s="39"/>
      <c r="C14" s="39" t="s">
        <v>76</v>
      </c>
      <c r="D14" s="40" t="s">
        <v>71</v>
      </c>
      <c r="E14" s="198">
        <v>1</v>
      </c>
      <c r="F14" s="373"/>
      <c r="G14" s="606"/>
    </row>
    <row r="15" spans="1:8" ht="7.95" hidden="1" customHeight="1">
      <c r="A15" s="306"/>
      <c r="B15" s="39"/>
      <c r="C15" s="39"/>
      <c r="D15" s="40"/>
      <c r="E15" s="267"/>
      <c r="F15" s="373"/>
      <c r="G15" s="606"/>
    </row>
    <row r="16" spans="1:8" ht="13.95" hidden="1" customHeight="1">
      <c r="A16" s="306" t="s">
        <v>77</v>
      </c>
      <c r="B16" s="39"/>
      <c r="C16" s="39" t="s">
        <v>78</v>
      </c>
      <c r="D16" s="40" t="s">
        <v>71</v>
      </c>
      <c r="E16" s="198">
        <v>0</v>
      </c>
      <c r="F16" s="373"/>
      <c r="G16" s="606"/>
    </row>
    <row r="17" spans="1:7" ht="7.95" hidden="1" customHeight="1">
      <c r="A17" s="306"/>
      <c r="B17" s="39"/>
      <c r="C17" s="39"/>
      <c r="D17" s="40"/>
      <c r="E17" s="267"/>
      <c r="F17" s="373"/>
      <c r="G17" s="606"/>
    </row>
    <row r="18" spans="1:7" ht="12" hidden="1" customHeight="1">
      <c r="A18" s="306" t="s">
        <v>79</v>
      </c>
      <c r="B18" s="39"/>
      <c r="C18" s="39" t="s">
        <v>80</v>
      </c>
      <c r="D18" s="40" t="s">
        <v>71</v>
      </c>
      <c r="E18" s="198">
        <v>0</v>
      </c>
      <c r="F18" s="373"/>
      <c r="G18" s="606"/>
    </row>
    <row r="19" spans="1:7" ht="7.95" hidden="1" customHeight="1">
      <c r="A19" s="306"/>
      <c r="B19" s="39"/>
      <c r="C19" s="39"/>
      <c r="D19" s="40"/>
      <c r="E19" s="267"/>
      <c r="F19" s="373"/>
      <c r="G19" s="606"/>
    </row>
    <row r="20" spans="1:7" ht="14.4" hidden="1">
      <c r="A20" s="306" t="s">
        <v>81</v>
      </c>
      <c r="B20" s="39"/>
      <c r="C20" s="39" t="s">
        <v>82</v>
      </c>
      <c r="D20" s="40" t="s">
        <v>71</v>
      </c>
      <c r="E20" s="198">
        <v>0</v>
      </c>
      <c r="F20" s="373"/>
      <c r="G20" s="606"/>
    </row>
    <row r="21" spans="1:7" ht="14.4">
      <c r="A21" s="306"/>
      <c r="B21" s="39"/>
      <c r="C21" s="39"/>
      <c r="D21" s="40"/>
      <c r="E21" s="267"/>
      <c r="F21" s="373"/>
      <c r="G21" s="606"/>
    </row>
    <row r="22" spans="1:7" ht="13.95" customHeight="1">
      <c r="A22" s="306" t="s">
        <v>83</v>
      </c>
      <c r="B22" s="39"/>
      <c r="C22" s="39" t="s">
        <v>84</v>
      </c>
      <c r="D22" s="40" t="s">
        <v>71</v>
      </c>
      <c r="E22" s="198">
        <v>1</v>
      </c>
      <c r="F22" s="373"/>
      <c r="G22" s="606"/>
    </row>
    <row r="23" spans="1:7" ht="7.95" customHeight="1">
      <c r="A23" s="306"/>
      <c r="B23" s="39"/>
      <c r="C23" s="39"/>
      <c r="D23" s="40"/>
      <c r="E23" s="267"/>
      <c r="F23" s="373"/>
      <c r="G23" s="606"/>
    </row>
    <row r="24" spans="1:7" ht="13.95" customHeight="1">
      <c r="A24" s="306" t="s">
        <v>85</v>
      </c>
      <c r="B24" s="39"/>
      <c r="C24" s="39" t="s">
        <v>86</v>
      </c>
      <c r="D24" s="40" t="s">
        <v>71</v>
      </c>
      <c r="E24" s="198">
        <v>1</v>
      </c>
      <c r="F24" s="373"/>
      <c r="G24" s="606"/>
    </row>
    <row r="25" spans="1:7" ht="7.95" customHeight="1">
      <c r="A25" s="306"/>
      <c r="B25" s="39"/>
      <c r="C25" s="39"/>
      <c r="D25" s="40"/>
      <c r="E25" s="267"/>
      <c r="F25" s="373"/>
      <c r="G25" s="606"/>
    </row>
    <row r="26" spans="1:7" ht="15.6" customHeight="1">
      <c r="A26" s="306" t="s">
        <v>87</v>
      </c>
      <c r="B26" s="39"/>
      <c r="C26" s="39" t="s">
        <v>88</v>
      </c>
      <c r="D26" s="40" t="s">
        <v>71</v>
      </c>
      <c r="E26" s="198">
        <v>1</v>
      </c>
      <c r="F26" s="373"/>
      <c r="G26" s="606"/>
    </row>
    <row r="27" spans="1:7" ht="7.95" customHeight="1">
      <c r="A27" s="306"/>
      <c r="B27" s="39"/>
      <c r="C27" s="39"/>
      <c r="D27" s="40"/>
      <c r="E27" s="267"/>
      <c r="F27" s="373"/>
      <c r="G27" s="606"/>
    </row>
    <row r="28" spans="1:7" ht="13.95" customHeight="1">
      <c r="A28" s="306" t="s">
        <v>89</v>
      </c>
      <c r="B28" s="39"/>
      <c r="C28" s="39" t="s">
        <v>90</v>
      </c>
      <c r="D28" s="40" t="s">
        <v>71</v>
      </c>
      <c r="E28" s="198">
        <v>1</v>
      </c>
      <c r="F28" s="373"/>
      <c r="G28" s="606"/>
    </row>
    <row r="29" spans="1:7" ht="7.95" customHeight="1">
      <c r="A29" s="306"/>
      <c r="B29" s="39"/>
      <c r="C29" s="39"/>
      <c r="D29" s="40"/>
      <c r="E29" s="267"/>
      <c r="F29" s="373"/>
      <c r="G29" s="606"/>
    </row>
    <row r="30" spans="1:7" ht="12" customHeight="1">
      <c r="A30" s="306" t="s">
        <v>91</v>
      </c>
      <c r="B30" s="39"/>
      <c r="C30" s="39" t="s">
        <v>92</v>
      </c>
      <c r="D30" s="40" t="s">
        <v>71</v>
      </c>
      <c r="E30" s="198">
        <v>1</v>
      </c>
      <c r="F30" s="373"/>
      <c r="G30" s="606"/>
    </row>
    <row r="31" spans="1:7" ht="7.95" customHeight="1">
      <c r="A31" s="306"/>
      <c r="B31" s="39"/>
      <c r="C31" s="39"/>
      <c r="D31" s="40"/>
      <c r="E31" s="267"/>
      <c r="F31" s="373"/>
      <c r="G31" s="606"/>
    </row>
    <row r="32" spans="1:7" ht="13.95" customHeight="1">
      <c r="A32" s="306" t="s">
        <v>93</v>
      </c>
      <c r="B32" s="39"/>
      <c r="C32" s="39" t="s">
        <v>94</v>
      </c>
      <c r="D32" s="40" t="s">
        <v>71</v>
      </c>
      <c r="E32" s="198">
        <v>1</v>
      </c>
      <c r="F32" s="373"/>
      <c r="G32" s="606"/>
    </row>
    <row r="33" spans="1:7" ht="7.95" customHeight="1">
      <c r="A33" s="306"/>
      <c r="B33" s="39"/>
      <c r="C33" s="39"/>
      <c r="D33" s="40"/>
      <c r="E33" s="267"/>
      <c r="F33" s="373"/>
      <c r="G33" s="606"/>
    </row>
    <row r="34" spans="1:7" ht="7.95" customHeight="1">
      <c r="A34" s="306"/>
      <c r="B34" s="39"/>
      <c r="C34" s="39"/>
      <c r="D34" s="40"/>
      <c r="E34" s="267"/>
      <c r="F34" s="373"/>
      <c r="G34" s="606"/>
    </row>
    <row r="35" spans="1:7" ht="13.8" customHeight="1">
      <c r="A35" s="306" t="s">
        <v>96</v>
      </c>
      <c r="B35" s="39" t="s">
        <v>97</v>
      </c>
      <c r="C35" s="39" t="s">
        <v>98</v>
      </c>
      <c r="D35" s="40" t="s">
        <v>71</v>
      </c>
      <c r="E35" s="198">
        <v>1</v>
      </c>
      <c r="F35" s="373"/>
      <c r="G35" s="606"/>
    </row>
    <row r="36" spans="1:7" ht="7.95" customHeight="1">
      <c r="A36" s="306"/>
      <c r="B36" s="39"/>
      <c r="C36" s="39"/>
      <c r="D36" s="40"/>
      <c r="E36" s="267"/>
      <c r="F36" s="373"/>
      <c r="G36" s="606"/>
    </row>
    <row r="37" spans="1:7" ht="35.4" customHeight="1">
      <c r="A37" s="306"/>
      <c r="B37" s="39" t="s">
        <v>99</v>
      </c>
      <c r="C37" s="37" t="s">
        <v>100</v>
      </c>
      <c r="D37" s="40"/>
      <c r="E37" s="267"/>
      <c r="F37" s="373"/>
      <c r="G37" s="606"/>
    </row>
    <row r="38" spans="1:7" ht="7.95" customHeight="1">
      <c r="A38" s="306"/>
      <c r="B38" s="39"/>
      <c r="C38" s="39"/>
      <c r="D38" s="40"/>
      <c r="E38" s="267"/>
      <c r="F38" s="373"/>
      <c r="G38" s="606"/>
    </row>
    <row r="39" spans="1:7" ht="47.25" customHeight="1">
      <c r="A39" s="306" t="s">
        <v>101</v>
      </c>
      <c r="B39" s="39" t="s">
        <v>102</v>
      </c>
      <c r="C39" s="39" t="s">
        <v>103</v>
      </c>
      <c r="D39" s="40" t="s">
        <v>71</v>
      </c>
      <c r="E39" s="198">
        <v>1</v>
      </c>
      <c r="F39" s="373"/>
      <c r="G39" s="606"/>
    </row>
    <row r="40" spans="1:7" ht="7.95" customHeight="1">
      <c r="A40" s="306"/>
      <c r="B40" s="39"/>
      <c r="C40" s="39"/>
      <c r="D40" s="40"/>
      <c r="E40" s="267"/>
      <c r="F40" s="373"/>
      <c r="G40" s="606"/>
    </row>
    <row r="41" spans="1:7" ht="49.95" hidden="1" customHeight="1">
      <c r="A41" s="306" t="s">
        <v>104</v>
      </c>
      <c r="B41" s="39" t="s">
        <v>105</v>
      </c>
      <c r="C41" s="39" t="s">
        <v>106</v>
      </c>
      <c r="D41" s="40" t="s">
        <v>71</v>
      </c>
      <c r="E41" s="198">
        <v>0</v>
      </c>
      <c r="F41" s="373"/>
      <c r="G41" s="606"/>
    </row>
    <row r="42" spans="1:7" ht="7.95" hidden="1" customHeight="1">
      <c r="A42" s="306"/>
      <c r="B42" s="39"/>
      <c r="C42" s="39"/>
      <c r="D42" s="40"/>
      <c r="E42" s="267"/>
      <c r="F42" s="373"/>
      <c r="G42" s="606"/>
    </row>
    <row r="43" spans="1:7" ht="12" customHeight="1">
      <c r="A43" s="306"/>
      <c r="B43" s="39" t="s">
        <v>107</v>
      </c>
      <c r="C43" s="39" t="s">
        <v>108</v>
      </c>
      <c r="D43" s="40"/>
      <c r="E43" s="267"/>
      <c r="F43" s="373"/>
      <c r="G43" s="606"/>
    </row>
    <row r="44" spans="1:7" ht="7.95" customHeight="1">
      <c r="A44" s="306"/>
      <c r="B44" s="39"/>
      <c r="C44" s="39"/>
      <c r="D44" s="40"/>
      <c r="E44" s="267"/>
      <c r="F44" s="373"/>
      <c r="G44" s="606"/>
    </row>
    <row r="45" spans="1:7" ht="13.95" customHeight="1">
      <c r="A45" s="306" t="s">
        <v>109</v>
      </c>
      <c r="B45" s="39"/>
      <c r="C45" s="39" t="s">
        <v>110</v>
      </c>
      <c r="D45" s="40" t="s">
        <v>111</v>
      </c>
      <c r="E45" s="198">
        <v>8</v>
      </c>
      <c r="F45" s="373"/>
      <c r="G45" s="606"/>
    </row>
    <row r="46" spans="1:7" ht="7.95" customHeight="1">
      <c r="A46" s="306"/>
      <c r="B46" s="39"/>
      <c r="C46" s="39"/>
      <c r="D46" s="40"/>
      <c r="E46" s="267"/>
      <c r="F46" s="373"/>
      <c r="G46" s="606"/>
    </row>
    <row r="47" spans="1:7" ht="12" customHeight="1">
      <c r="A47" s="306" t="s">
        <v>112</v>
      </c>
      <c r="B47" s="39"/>
      <c r="C47" s="39" t="s">
        <v>113</v>
      </c>
      <c r="D47" s="40" t="s">
        <v>111</v>
      </c>
      <c r="E47" s="198">
        <v>8</v>
      </c>
      <c r="F47" s="373"/>
      <c r="G47" s="606"/>
    </row>
    <row r="48" spans="1:7" ht="7.95" customHeight="1">
      <c r="A48" s="306"/>
      <c r="B48" s="39"/>
      <c r="C48" s="39"/>
      <c r="D48" s="40"/>
      <c r="E48" s="267"/>
      <c r="F48" s="373"/>
      <c r="G48" s="606"/>
    </row>
    <row r="49" spans="1:8" ht="13.95" customHeight="1">
      <c r="A49" s="306" t="s">
        <v>114</v>
      </c>
      <c r="B49" s="39"/>
      <c r="C49" s="39" t="s">
        <v>115</v>
      </c>
      <c r="D49" s="40" t="s">
        <v>111</v>
      </c>
      <c r="E49" s="198">
        <v>8</v>
      </c>
      <c r="F49" s="373"/>
      <c r="G49" s="606"/>
    </row>
    <row r="50" spans="1:8" s="266" customFormat="1" ht="7.95" customHeight="1">
      <c r="A50" s="306"/>
      <c r="B50" s="39"/>
      <c r="C50" s="39"/>
      <c r="D50" s="40"/>
      <c r="E50" s="267"/>
      <c r="F50" s="373"/>
      <c r="G50" s="606"/>
      <c r="H50" s="368"/>
    </row>
    <row r="51" spans="1:8" s="266" customFormat="1" ht="7.95" customHeight="1">
      <c r="A51" s="306"/>
      <c r="B51" s="39"/>
      <c r="C51" s="39"/>
      <c r="D51" s="40"/>
      <c r="E51" s="267"/>
      <c r="F51" s="373"/>
      <c r="G51" s="606"/>
      <c r="H51" s="368"/>
    </row>
    <row r="52" spans="1:8" s="266" customFormat="1" ht="13.95" customHeight="1">
      <c r="A52" s="306" t="s">
        <v>116</v>
      </c>
      <c r="B52" s="39"/>
      <c r="C52" s="39" t="s">
        <v>117</v>
      </c>
      <c r="D52" s="40" t="s">
        <v>111</v>
      </c>
      <c r="E52" s="198">
        <v>50</v>
      </c>
      <c r="F52" s="373"/>
      <c r="G52" s="606"/>
      <c r="H52" s="368"/>
    </row>
    <row r="53" spans="1:8" s="266" customFormat="1" ht="7.95" customHeight="1">
      <c r="A53" s="306"/>
      <c r="B53" s="39"/>
      <c r="C53" s="39"/>
      <c r="D53" s="40"/>
      <c r="E53" s="267"/>
      <c r="F53" s="373"/>
      <c r="G53" s="606"/>
      <c r="H53" s="368"/>
    </row>
    <row r="54" spans="1:8" s="266" customFormat="1" ht="13.2" customHeight="1">
      <c r="A54" s="306" t="s">
        <v>118</v>
      </c>
      <c r="B54" s="39"/>
      <c r="C54" s="39" t="s">
        <v>119</v>
      </c>
      <c r="D54" s="40" t="s">
        <v>111</v>
      </c>
      <c r="E54" s="198">
        <v>10</v>
      </c>
      <c r="F54" s="373"/>
      <c r="G54" s="606"/>
      <c r="H54" s="368"/>
    </row>
    <row r="55" spans="1:8" ht="7.95" customHeight="1">
      <c r="A55" s="306"/>
      <c r="B55" s="39"/>
      <c r="C55" s="39"/>
      <c r="D55" s="40"/>
      <c r="E55" s="267"/>
      <c r="F55" s="373"/>
      <c r="G55" s="606"/>
    </row>
    <row r="56" spans="1:8" ht="13.95" customHeight="1">
      <c r="A56" s="306" t="s">
        <v>120</v>
      </c>
      <c r="B56" s="39"/>
      <c r="C56" s="39" t="s">
        <v>121</v>
      </c>
      <c r="D56" s="40" t="s">
        <v>111</v>
      </c>
      <c r="E56" s="198">
        <v>10</v>
      </c>
      <c r="F56" s="373"/>
      <c r="G56" s="606"/>
    </row>
    <row r="57" spans="1:8" ht="7.95" customHeight="1">
      <c r="A57" s="306"/>
      <c r="B57" s="39"/>
      <c r="C57" s="39"/>
      <c r="D57" s="40"/>
      <c r="E57" s="267"/>
      <c r="F57" s="373"/>
      <c r="G57" s="606"/>
    </row>
    <row r="58" spans="1:8" ht="16.95" customHeight="1">
      <c r="A58" s="306"/>
      <c r="B58" s="39" t="s">
        <v>122</v>
      </c>
      <c r="C58" s="39" t="s">
        <v>123</v>
      </c>
      <c r="D58" s="40"/>
      <c r="E58" s="267"/>
      <c r="F58" s="373"/>
      <c r="G58" s="606"/>
    </row>
    <row r="59" spans="1:8" ht="7.95" customHeight="1">
      <c r="A59" s="306"/>
      <c r="B59" s="39"/>
      <c r="C59" s="39"/>
      <c r="D59" s="40"/>
      <c r="E59" s="267"/>
      <c r="F59" s="373"/>
      <c r="G59" s="606"/>
    </row>
    <row r="60" spans="1:8" ht="17.399999999999999" customHeight="1">
      <c r="A60" s="306" t="s">
        <v>124</v>
      </c>
      <c r="B60" s="39" t="s">
        <v>125</v>
      </c>
      <c r="C60" s="39" t="s">
        <v>126</v>
      </c>
      <c r="D60" s="40" t="s">
        <v>111</v>
      </c>
      <c r="E60" s="198">
        <v>8</v>
      </c>
      <c r="F60" s="373"/>
      <c r="G60" s="606"/>
    </row>
    <row r="61" spans="1:8" ht="7.95" customHeight="1">
      <c r="A61" s="306"/>
      <c r="B61" s="39"/>
      <c r="C61" s="39"/>
      <c r="D61" s="40"/>
      <c r="E61" s="267"/>
      <c r="F61" s="373"/>
      <c r="G61" s="606"/>
    </row>
    <row r="62" spans="1:8" ht="14.4" customHeight="1">
      <c r="A62" s="306" t="s">
        <v>127</v>
      </c>
      <c r="B62" s="39"/>
      <c r="C62" s="39" t="s">
        <v>128</v>
      </c>
      <c r="D62" s="40" t="s">
        <v>111</v>
      </c>
      <c r="E62" s="198">
        <v>8</v>
      </c>
      <c r="F62" s="373"/>
      <c r="G62" s="606"/>
    </row>
    <row r="63" spans="1:8" ht="7.95" customHeight="1">
      <c r="A63" s="306"/>
      <c r="B63" s="39"/>
      <c r="C63" s="39"/>
      <c r="D63" s="40"/>
      <c r="E63" s="267"/>
      <c r="F63" s="373"/>
      <c r="G63" s="606"/>
    </row>
    <row r="64" spans="1:8" ht="14.4" hidden="1">
      <c r="A64" s="306"/>
      <c r="B64" s="39" t="s">
        <v>129</v>
      </c>
      <c r="C64" s="39" t="s">
        <v>130</v>
      </c>
      <c r="D64" s="40"/>
      <c r="E64" s="267"/>
      <c r="F64" s="373"/>
      <c r="G64" s="606"/>
    </row>
    <row r="65" spans="1:7" ht="7.95" hidden="1" customHeight="1">
      <c r="A65" s="306"/>
      <c r="B65" s="39"/>
      <c r="C65" s="39"/>
      <c r="D65" s="40"/>
      <c r="E65" s="267"/>
      <c r="F65" s="373"/>
      <c r="G65" s="606"/>
    </row>
    <row r="66" spans="1:7" ht="14.4" hidden="1" customHeight="1">
      <c r="A66" s="306" t="s">
        <v>131</v>
      </c>
      <c r="B66" s="39"/>
      <c r="C66" s="39" t="s">
        <v>132</v>
      </c>
      <c r="D66" s="40" t="s">
        <v>111</v>
      </c>
      <c r="E66" s="198">
        <v>0</v>
      </c>
      <c r="F66" s="373"/>
      <c r="G66" s="606"/>
    </row>
    <row r="67" spans="1:7" ht="7.95" hidden="1" customHeight="1">
      <c r="A67" s="306"/>
      <c r="B67" s="39"/>
      <c r="C67" s="39"/>
      <c r="D67" s="40"/>
      <c r="E67" s="267"/>
      <c r="F67" s="373"/>
      <c r="G67" s="606"/>
    </row>
    <row r="68" spans="1:7" ht="13.95" hidden="1" customHeight="1">
      <c r="A68" s="306" t="s">
        <v>133</v>
      </c>
      <c r="B68" s="39"/>
      <c r="C68" s="39" t="s">
        <v>134</v>
      </c>
      <c r="D68" s="40" t="s">
        <v>111</v>
      </c>
      <c r="E68" s="198">
        <v>0</v>
      </c>
      <c r="F68" s="373"/>
      <c r="G68" s="606"/>
    </row>
    <row r="69" spans="1:7" ht="7.95" hidden="1" customHeight="1">
      <c r="A69" s="306"/>
      <c r="B69" s="39"/>
      <c r="C69" s="39"/>
      <c r="D69" s="40"/>
      <c r="E69" s="267"/>
      <c r="F69" s="373"/>
      <c r="G69" s="606"/>
    </row>
    <row r="70" spans="1:7" ht="14.4" hidden="1">
      <c r="A70" s="306" t="s">
        <v>135</v>
      </c>
      <c r="B70" s="39"/>
      <c r="C70" s="39" t="s">
        <v>136</v>
      </c>
      <c r="D70" s="40" t="s">
        <v>111</v>
      </c>
      <c r="E70" s="198">
        <v>0</v>
      </c>
      <c r="F70" s="373"/>
      <c r="G70" s="606"/>
    </row>
    <row r="71" spans="1:7" ht="14.4" hidden="1">
      <c r="A71" s="306"/>
      <c r="B71" s="39"/>
      <c r="C71" s="39" t="s">
        <v>137</v>
      </c>
      <c r="D71" s="40"/>
      <c r="E71" s="267"/>
      <c r="F71" s="373"/>
      <c r="G71" s="606"/>
    </row>
    <row r="72" spans="1:7" ht="27.6" hidden="1">
      <c r="A72" s="306" t="s">
        <v>138</v>
      </c>
      <c r="B72" s="39" t="s">
        <v>139</v>
      </c>
      <c r="C72" s="39" t="s">
        <v>140</v>
      </c>
      <c r="D72" s="40" t="s">
        <v>71</v>
      </c>
      <c r="E72" s="198">
        <v>0</v>
      </c>
      <c r="F72" s="373"/>
      <c r="G72" s="606"/>
    </row>
    <row r="73" spans="1:7" ht="7.95" hidden="1" customHeight="1">
      <c r="A73" s="306"/>
      <c r="B73" s="39"/>
      <c r="C73" s="39"/>
      <c r="D73" s="40"/>
      <c r="E73" s="267"/>
      <c r="F73" s="373"/>
      <c r="G73" s="606"/>
    </row>
    <row r="74" spans="1:7" ht="41.4" hidden="1">
      <c r="A74" s="306" t="s">
        <v>141</v>
      </c>
      <c r="B74" s="39"/>
      <c r="C74" s="39" t="s">
        <v>142</v>
      </c>
      <c r="D74" s="40" t="s">
        <v>71</v>
      </c>
      <c r="E74" s="198">
        <v>0</v>
      </c>
      <c r="F74" s="373"/>
      <c r="G74" s="606"/>
    </row>
    <row r="75" spans="1:7" ht="7.95" hidden="1" customHeight="1">
      <c r="A75" s="306"/>
      <c r="B75" s="39"/>
      <c r="C75" s="39"/>
      <c r="D75" s="40"/>
      <c r="E75" s="267"/>
      <c r="F75" s="373"/>
      <c r="G75" s="606"/>
    </row>
    <row r="76" spans="1:7" ht="14.4">
      <c r="A76" s="306" t="s">
        <v>143</v>
      </c>
      <c r="B76" s="39" t="s">
        <v>144</v>
      </c>
      <c r="C76" s="39" t="s">
        <v>145</v>
      </c>
      <c r="D76" s="40" t="s">
        <v>71</v>
      </c>
      <c r="E76" s="198">
        <v>1</v>
      </c>
      <c r="F76" s="373"/>
      <c r="G76" s="606"/>
    </row>
    <row r="77" spans="1:7" ht="7.95" customHeight="1">
      <c r="A77" s="306"/>
      <c r="B77" s="39"/>
      <c r="C77" s="39"/>
      <c r="D77" s="40"/>
      <c r="E77" s="267"/>
      <c r="F77" s="373"/>
      <c r="G77" s="606"/>
    </row>
    <row r="78" spans="1:7" ht="14.4">
      <c r="A78" s="306" t="s">
        <v>146</v>
      </c>
      <c r="B78" s="39" t="s">
        <v>147</v>
      </c>
      <c r="C78" s="38" t="s">
        <v>148</v>
      </c>
      <c r="D78" s="40"/>
      <c r="E78" s="267"/>
      <c r="F78" s="373"/>
      <c r="G78" s="606"/>
    </row>
    <row r="79" spans="1:7" ht="7.95" customHeight="1">
      <c r="A79" s="306"/>
      <c r="B79" s="39"/>
      <c r="C79" s="39"/>
      <c r="D79" s="40"/>
      <c r="E79" s="267"/>
      <c r="F79" s="373"/>
      <c r="G79" s="606"/>
    </row>
    <row r="80" spans="1:7" ht="14.4">
      <c r="A80" s="306" t="s">
        <v>149</v>
      </c>
      <c r="B80" s="39" t="s">
        <v>150</v>
      </c>
      <c r="C80" s="39" t="s">
        <v>70</v>
      </c>
      <c r="D80" s="40" t="s">
        <v>71</v>
      </c>
      <c r="E80" s="198">
        <v>1</v>
      </c>
      <c r="F80" s="373"/>
      <c r="G80" s="606"/>
    </row>
    <row r="81" spans="1:8" ht="7.95" customHeight="1">
      <c r="A81" s="306"/>
      <c r="B81" s="39"/>
      <c r="C81" s="39"/>
      <c r="D81" s="40"/>
      <c r="E81" s="267"/>
      <c r="F81" s="373"/>
      <c r="G81" s="606"/>
    </row>
    <row r="82" spans="1:8" ht="27.6">
      <c r="A82" s="306"/>
      <c r="B82" s="39" t="s">
        <v>99</v>
      </c>
      <c r="C82" s="39" t="s">
        <v>100</v>
      </c>
      <c r="D82" s="40"/>
      <c r="E82" s="198"/>
      <c r="F82" s="373"/>
      <c r="G82" s="606"/>
    </row>
    <row r="83" spans="1:8" ht="7.95" customHeight="1">
      <c r="A83" s="306"/>
      <c r="B83" s="39"/>
      <c r="C83" s="39"/>
      <c r="D83" s="40"/>
      <c r="E83" s="267"/>
      <c r="F83" s="373"/>
      <c r="G83" s="606"/>
    </row>
    <row r="84" spans="1:8" ht="28.95" customHeight="1">
      <c r="A84" s="306" t="s">
        <v>153</v>
      </c>
      <c r="B84" s="39" t="s">
        <v>154</v>
      </c>
      <c r="C84" s="39" t="s">
        <v>521</v>
      </c>
      <c r="D84" s="40" t="s">
        <v>155</v>
      </c>
      <c r="E84" s="198">
        <v>2</v>
      </c>
      <c r="F84" s="373"/>
      <c r="G84" s="606"/>
    </row>
    <row r="85" spans="1:8" ht="14.4">
      <c r="A85" s="306" t="s">
        <v>156</v>
      </c>
      <c r="B85" s="39" t="s">
        <v>157</v>
      </c>
      <c r="C85" s="39" t="s">
        <v>158</v>
      </c>
      <c r="D85" s="40" t="s">
        <v>71</v>
      </c>
      <c r="E85" s="198">
        <v>1</v>
      </c>
      <c r="F85" s="373"/>
      <c r="G85" s="606"/>
    </row>
    <row r="86" spans="1:8" ht="7.95" customHeight="1">
      <c r="A86" s="306"/>
      <c r="B86" s="39"/>
      <c r="C86" s="39"/>
      <c r="D86" s="40"/>
      <c r="E86" s="198"/>
      <c r="F86" s="373"/>
      <c r="G86" s="606"/>
    </row>
    <row r="87" spans="1:8" ht="14.4">
      <c r="A87" s="306" t="s">
        <v>159</v>
      </c>
      <c r="B87" s="39" t="s">
        <v>144</v>
      </c>
      <c r="C87" s="39" t="s">
        <v>145</v>
      </c>
      <c r="D87" s="40" t="s">
        <v>71</v>
      </c>
      <c r="E87" s="198">
        <v>1</v>
      </c>
      <c r="F87" s="373"/>
      <c r="G87" s="606"/>
    </row>
    <row r="88" spans="1:8" s="266" customFormat="1" ht="12.6" customHeight="1">
      <c r="A88" s="306"/>
      <c r="B88" s="39"/>
      <c r="C88" s="39"/>
      <c r="D88" s="40"/>
      <c r="E88" s="198"/>
      <c r="F88" s="373"/>
      <c r="G88" s="606"/>
      <c r="H88" s="368"/>
    </row>
    <row r="89" spans="1:8" s="266" customFormat="1" ht="26.4" customHeight="1">
      <c r="A89" s="306"/>
      <c r="B89" s="39"/>
      <c r="C89" s="39"/>
      <c r="D89" s="40"/>
      <c r="E89" s="198"/>
      <c r="F89" s="373"/>
      <c r="G89" s="606"/>
      <c r="H89" s="368"/>
    </row>
    <row r="90" spans="1:8" s="266" customFormat="1" ht="33" customHeight="1">
      <c r="A90" s="306"/>
      <c r="B90" s="39"/>
      <c r="C90" s="39"/>
      <c r="D90" s="40"/>
      <c r="E90" s="198"/>
      <c r="F90" s="373"/>
      <c r="G90" s="606"/>
      <c r="H90" s="368"/>
    </row>
    <row r="91" spans="1:8" ht="27.6" customHeight="1" thickBot="1">
      <c r="A91" s="578" t="s">
        <v>162</v>
      </c>
      <c r="B91" s="579"/>
      <c r="C91" s="580"/>
      <c r="D91" s="579"/>
      <c r="E91" s="579"/>
      <c r="F91" s="581"/>
      <c r="G91" s="377">
        <f>SUM(G9:G90)</f>
        <v>0</v>
      </c>
      <c r="H91" s="369"/>
    </row>
  </sheetData>
  <mergeCells count="3">
    <mergeCell ref="A91:F91"/>
    <mergeCell ref="A1:C1"/>
    <mergeCell ref="F1:G1"/>
  </mergeCells>
  <conditionalFormatting sqref="F5:G5 G6:G91">
    <cfRule type="cellIs" dxfId="9" priority="7" stopIfTrue="1" operator="lessThan">
      <formula>0</formula>
    </cfRule>
  </conditionalFormatting>
  <printOptions horizontalCentered="1"/>
  <pageMargins left="0.51181102362204722" right="0.51181102362204722" top="0.74803149606299213" bottom="0.74803149606299213" header="0.31496062992125984" footer="0.31496062992125984"/>
  <pageSetup paperSize="9" scale="59" orientation="portrait"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165"/>
  <sheetViews>
    <sheetView showGridLines="0" view="pageBreakPreview" topLeftCell="B1" zoomScale="90" zoomScaleNormal="100" zoomScaleSheetLayoutView="90" workbookViewId="0">
      <selection activeCell="G96" sqref="G96"/>
    </sheetView>
  </sheetViews>
  <sheetFormatPr defaultColWidth="8.88671875" defaultRowHeight="11.4" customHeight="1"/>
  <cols>
    <col min="1" max="1" width="8.88671875" style="213"/>
    <col min="2" max="2" width="9.33203125" style="213" customWidth="1"/>
    <col min="3" max="3" width="12.44140625" style="213" customWidth="1"/>
    <col min="4" max="4" width="66" style="213" customWidth="1"/>
    <col min="5" max="5" width="11.44140625" style="248" customWidth="1"/>
    <col min="6" max="6" width="12.33203125" style="213" customWidth="1"/>
    <col min="7" max="7" width="13.44140625" style="216" customWidth="1"/>
    <col min="8" max="8" width="14.88671875" style="598" customWidth="1"/>
    <col min="9" max="9" width="8.88671875" style="213"/>
    <col min="10" max="10" width="8.88671875" style="440"/>
    <col min="11" max="11" width="8.88671875" style="444"/>
    <col min="12" max="16384" width="8.88671875" style="213"/>
  </cols>
  <sheetData>
    <row r="1" spans="2:11" ht="13.2" customHeight="1">
      <c r="B1" s="467" t="s">
        <v>706</v>
      </c>
      <c r="C1" s="468"/>
      <c r="D1" s="468"/>
      <c r="E1" s="391"/>
      <c r="F1" s="391"/>
      <c r="G1" s="586"/>
      <c r="H1" s="587"/>
    </row>
    <row r="2" spans="2:11" s="394" customFormat="1" ht="13.2" customHeight="1">
      <c r="B2" s="378"/>
      <c r="C2" s="378"/>
      <c r="D2" s="378"/>
      <c r="E2" s="392"/>
      <c r="F2" s="392"/>
      <c r="G2" s="449"/>
      <c r="H2" s="393"/>
      <c r="J2" s="441"/>
      <c r="K2" s="445"/>
    </row>
    <row r="3" spans="2:11" ht="13.2" customHeight="1">
      <c r="B3" s="28" t="s">
        <v>707</v>
      </c>
      <c r="C3" s="29"/>
      <c r="D3" s="30"/>
      <c r="E3" s="311"/>
      <c r="F3" s="310"/>
      <c r="G3" s="450"/>
      <c r="H3" s="588"/>
    </row>
    <row r="4" spans="2:11" ht="12" customHeight="1" thickBot="1">
      <c r="B4" s="195"/>
      <c r="C4" s="196"/>
      <c r="D4" s="310"/>
      <c r="E4" s="197"/>
      <c r="F4" s="310"/>
      <c r="G4" s="450"/>
      <c r="H4" s="589"/>
    </row>
    <row r="5" spans="2:11" ht="31.2" customHeight="1" thickBot="1">
      <c r="B5" s="351" t="s">
        <v>52</v>
      </c>
      <c r="C5" s="352" t="s">
        <v>53</v>
      </c>
      <c r="D5" s="352" t="s">
        <v>40</v>
      </c>
      <c r="E5" s="352" t="s">
        <v>41</v>
      </c>
      <c r="F5" s="353" t="s">
        <v>54</v>
      </c>
      <c r="G5" s="451" t="s">
        <v>43</v>
      </c>
      <c r="H5" s="590" t="s">
        <v>55</v>
      </c>
    </row>
    <row r="6" spans="2:11" ht="36.6" customHeight="1">
      <c r="B6" s="307" t="s">
        <v>524</v>
      </c>
      <c r="C6" s="424"/>
      <c r="D6" s="425" t="s">
        <v>541</v>
      </c>
      <c r="E6" s="370"/>
      <c r="F6" s="395"/>
      <c r="G6" s="452"/>
      <c r="H6" s="591"/>
    </row>
    <row r="7" spans="2:11" ht="10.199999999999999" customHeight="1">
      <c r="B7" s="307"/>
      <c r="C7" s="200"/>
      <c r="D7" s="426" t="s">
        <v>542</v>
      </c>
      <c r="E7" s="370"/>
      <c r="F7" s="207"/>
      <c r="G7" s="453"/>
      <c r="H7" s="591"/>
    </row>
    <row r="8" spans="2:11" ht="27" customHeight="1">
      <c r="B8" s="308" t="s">
        <v>525</v>
      </c>
      <c r="C8" s="200" t="s">
        <v>538</v>
      </c>
      <c r="D8" s="426" t="s">
        <v>220</v>
      </c>
      <c r="E8" s="370"/>
      <c r="F8" s="207"/>
      <c r="G8" s="453"/>
      <c r="H8" s="591"/>
    </row>
    <row r="9" spans="2:11" ht="28.95" customHeight="1">
      <c r="B9" s="307"/>
      <c r="C9" s="200" t="s">
        <v>164</v>
      </c>
      <c r="D9" s="426" t="s">
        <v>543</v>
      </c>
      <c r="E9" s="370"/>
      <c r="F9" s="207"/>
      <c r="G9" s="453"/>
      <c r="H9" s="591"/>
    </row>
    <row r="10" spans="2:11" ht="25.2" customHeight="1">
      <c r="B10" s="308" t="s">
        <v>526</v>
      </c>
      <c r="C10" s="200"/>
      <c r="D10" s="426" t="s">
        <v>544</v>
      </c>
      <c r="E10" s="370" t="s">
        <v>165</v>
      </c>
      <c r="F10" s="202">
        <v>1477</v>
      </c>
      <c r="G10" s="453"/>
      <c r="H10" s="591"/>
    </row>
    <row r="11" spans="2:11" ht="27.6" customHeight="1">
      <c r="B11" s="307"/>
      <c r="C11" s="200" t="s">
        <v>166</v>
      </c>
      <c r="D11" s="426" t="s">
        <v>545</v>
      </c>
      <c r="E11" s="370"/>
      <c r="F11" s="207"/>
      <c r="G11" s="453"/>
      <c r="H11" s="591"/>
    </row>
    <row r="12" spans="2:11" ht="27.6" customHeight="1">
      <c r="B12" s="308" t="s">
        <v>527</v>
      </c>
      <c r="C12" s="200"/>
      <c r="D12" s="200" t="s">
        <v>546</v>
      </c>
      <c r="E12" s="370" t="s">
        <v>167</v>
      </c>
      <c r="F12" s="207">
        <v>2</v>
      </c>
      <c r="G12" s="453"/>
      <c r="H12" s="591"/>
    </row>
    <row r="13" spans="2:11" ht="19.95" customHeight="1">
      <c r="B13" s="307" t="s">
        <v>528</v>
      </c>
      <c r="C13" s="200"/>
      <c r="D13" s="426" t="s">
        <v>547</v>
      </c>
      <c r="E13" s="370" t="s">
        <v>167</v>
      </c>
      <c r="F13" s="207">
        <v>2</v>
      </c>
      <c r="G13" s="453"/>
      <c r="H13" s="591"/>
    </row>
    <row r="14" spans="2:11" ht="13.95" customHeight="1">
      <c r="B14" s="308" t="s">
        <v>529</v>
      </c>
      <c r="C14" s="200" t="s">
        <v>180</v>
      </c>
      <c r="D14" s="200" t="s">
        <v>548</v>
      </c>
      <c r="E14" s="370" t="s">
        <v>165</v>
      </c>
      <c r="F14" s="396">
        <v>50</v>
      </c>
      <c r="G14" s="453"/>
      <c r="H14" s="591"/>
    </row>
    <row r="15" spans="2:11" ht="58.2" customHeight="1">
      <c r="B15" s="307" t="s">
        <v>530</v>
      </c>
      <c r="C15" s="200" t="s">
        <v>553</v>
      </c>
      <c r="D15" s="426" t="s">
        <v>555</v>
      </c>
      <c r="E15" s="201" t="s">
        <v>174</v>
      </c>
      <c r="F15" s="207">
        <f>ROUNDUP(0.15*1477,0)</f>
        <v>222</v>
      </c>
      <c r="G15" s="453"/>
      <c r="H15" s="591"/>
    </row>
    <row r="16" spans="2:11" ht="58.2" customHeight="1">
      <c r="B16" s="307"/>
      <c r="C16" s="200"/>
      <c r="D16" s="426"/>
      <c r="E16" s="201"/>
      <c r="F16" s="207"/>
      <c r="G16" s="453"/>
      <c r="H16" s="591"/>
    </row>
    <row r="17" spans="2:11" s="420" customFormat="1" ht="12.45" customHeight="1" thickBot="1">
      <c r="B17" s="469" t="s">
        <v>596</v>
      </c>
      <c r="C17" s="470"/>
      <c r="D17" s="470"/>
      <c r="E17" s="421"/>
      <c r="F17" s="421"/>
      <c r="G17" s="454"/>
      <c r="H17" s="592"/>
      <c r="J17" s="442"/>
      <c r="K17" s="446"/>
    </row>
    <row r="18" spans="2:11" s="420" customFormat="1" ht="13.95" customHeight="1" thickTop="1">
      <c r="B18" s="471" t="s">
        <v>704</v>
      </c>
      <c r="C18" s="472"/>
      <c r="D18" s="473"/>
      <c r="E18" s="422"/>
      <c r="F18" s="423"/>
      <c r="G18" s="455"/>
      <c r="H18" s="593"/>
      <c r="J18" s="442"/>
      <c r="K18" s="446"/>
    </row>
    <row r="19" spans="2:11" ht="13.95" customHeight="1">
      <c r="B19" s="308"/>
      <c r="C19" s="200"/>
      <c r="D19" s="215"/>
      <c r="E19" s="201"/>
      <c r="F19" s="207"/>
      <c r="G19" s="453"/>
      <c r="H19" s="591"/>
    </row>
    <row r="20" spans="2:11" ht="13.95" customHeight="1">
      <c r="B20" s="308"/>
      <c r="C20" s="200"/>
      <c r="D20" s="419"/>
      <c r="E20" s="201"/>
      <c r="F20" s="207"/>
      <c r="G20" s="453"/>
      <c r="H20" s="591"/>
    </row>
    <row r="21" spans="2:11" ht="13.95" customHeight="1">
      <c r="B21" s="308"/>
      <c r="C21" s="200"/>
      <c r="D21" s="419"/>
      <c r="E21" s="370"/>
      <c r="F21" s="395"/>
      <c r="G21" s="452"/>
      <c r="H21" s="591"/>
    </row>
    <row r="22" spans="2:11" ht="42" customHeight="1">
      <c r="B22" s="307" t="s">
        <v>531</v>
      </c>
      <c r="C22" s="200" t="s">
        <v>539</v>
      </c>
      <c r="D22" s="426" t="s">
        <v>549</v>
      </c>
      <c r="E22" s="370"/>
      <c r="F22" s="207"/>
      <c r="G22" s="453"/>
      <c r="H22" s="591"/>
    </row>
    <row r="23" spans="2:11" ht="71.400000000000006" customHeight="1">
      <c r="B23" s="308"/>
      <c r="C23" s="200" t="s">
        <v>540</v>
      </c>
      <c r="D23" s="200" t="s">
        <v>554</v>
      </c>
      <c r="E23" s="370"/>
      <c r="F23" s="396"/>
      <c r="G23" s="453"/>
      <c r="H23" s="591"/>
    </row>
    <row r="24" spans="2:11" ht="4.2" customHeight="1">
      <c r="B24" s="307"/>
      <c r="C24" s="200"/>
      <c r="D24" s="426"/>
      <c r="E24" s="370"/>
      <c r="F24" s="207"/>
      <c r="G24" s="453"/>
      <c r="H24" s="591"/>
    </row>
    <row r="25" spans="2:11" ht="27.6" customHeight="1">
      <c r="B25" s="308" t="s">
        <v>532</v>
      </c>
      <c r="C25" s="200"/>
      <c r="D25" s="200" t="s">
        <v>550</v>
      </c>
      <c r="E25" s="370" t="s">
        <v>165</v>
      </c>
      <c r="F25" s="396">
        <v>1477</v>
      </c>
      <c r="G25" s="464"/>
      <c r="H25" s="591"/>
    </row>
    <row r="26" spans="2:11" ht="20.399999999999999" hidden="1" customHeight="1">
      <c r="B26" s="307" t="s">
        <v>533</v>
      </c>
      <c r="C26" s="200"/>
      <c r="D26" s="426" t="s">
        <v>551</v>
      </c>
      <c r="E26" s="370" t="s">
        <v>165</v>
      </c>
      <c r="F26" s="207">
        <v>0</v>
      </c>
      <c r="G26" s="456"/>
      <c r="H26" s="591"/>
    </row>
    <row r="27" spans="2:11" ht="20.399999999999999" hidden="1" customHeight="1">
      <c r="B27" s="308" t="s">
        <v>534</v>
      </c>
      <c r="C27" s="200"/>
      <c r="D27" s="200" t="s">
        <v>552</v>
      </c>
      <c r="E27" s="370" t="s">
        <v>165</v>
      </c>
      <c r="F27" s="396">
        <v>0</v>
      </c>
      <c r="G27" s="453"/>
      <c r="H27" s="591"/>
    </row>
    <row r="28" spans="2:11" ht="37.950000000000003" hidden="1" customHeight="1">
      <c r="B28" s="307"/>
      <c r="C28" s="200"/>
      <c r="D28" s="426" t="s">
        <v>556</v>
      </c>
      <c r="E28" s="370"/>
      <c r="F28" s="207"/>
      <c r="G28" s="453"/>
      <c r="H28" s="591"/>
    </row>
    <row r="29" spans="2:11" ht="17.399999999999999" hidden="1" customHeight="1">
      <c r="B29" s="307" t="s">
        <v>535</v>
      </c>
      <c r="C29" s="200"/>
      <c r="D29" s="426" t="s">
        <v>550</v>
      </c>
      <c r="E29" s="370" t="s">
        <v>165</v>
      </c>
      <c r="F29" s="207">
        <v>300</v>
      </c>
      <c r="G29" s="456"/>
      <c r="H29" s="591"/>
    </row>
    <row r="30" spans="2:11" ht="18.600000000000001" hidden="1" customHeight="1">
      <c r="B30" s="308" t="s">
        <v>536</v>
      </c>
      <c r="C30" s="200"/>
      <c r="D30" s="200" t="s">
        <v>551</v>
      </c>
      <c r="E30" s="370" t="s">
        <v>165</v>
      </c>
      <c r="F30" s="396">
        <v>150</v>
      </c>
      <c r="G30" s="456"/>
      <c r="H30" s="591"/>
    </row>
    <row r="31" spans="2:11" ht="31.95" hidden="1" customHeight="1">
      <c r="B31" s="307" t="s">
        <v>537</v>
      </c>
      <c r="C31" s="200"/>
      <c r="D31" s="426" t="s">
        <v>552</v>
      </c>
      <c r="E31" s="370" t="s">
        <v>165</v>
      </c>
      <c r="F31" s="207">
        <v>0</v>
      </c>
      <c r="G31" s="456"/>
      <c r="H31" s="591"/>
    </row>
    <row r="32" spans="2:11" ht="31.2" customHeight="1">
      <c r="B32" s="308" t="s">
        <v>170</v>
      </c>
      <c r="C32" s="200"/>
      <c r="D32" s="200"/>
      <c r="E32" s="370"/>
      <c r="F32" s="396"/>
      <c r="G32" s="453"/>
      <c r="H32" s="591"/>
    </row>
    <row r="33" spans="2:8" ht="41.4">
      <c r="B33" s="307"/>
      <c r="C33" s="200" t="s">
        <v>582</v>
      </c>
      <c r="D33" s="426" t="s">
        <v>583</v>
      </c>
      <c r="E33" s="370"/>
      <c r="F33" s="207"/>
      <c r="G33" s="453"/>
      <c r="H33" s="591"/>
    </row>
    <row r="34" spans="2:8" ht="13.8">
      <c r="B34" s="312" t="s">
        <v>557</v>
      </c>
      <c r="C34" s="207"/>
      <c r="D34" s="207" t="s">
        <v>558</v>
      </c>
      <c r="E34" s="367" t="s">
        <v>172</v>
      </c>
      <c r="F34" s="207">
        <v>20</v>
      </c>
      <c r="G34" s="453"/>
      <c r="H34" s="591"/>
    </row>
    <row r="35" spans="2:8" ht="13.8">
      <c r="B35" s="312" t="s">
        <v>559</v>
      </c>
      <c r="C35" s="207" t="s">
        <v>560</v>
      </c>
      <c r="D35" s="207" t="s">
        <v>584</v>
      </c>
      <c r="E35" s="367" t="s">
        <v>172</v>
      </c>
      <c r="F35" s="207">
        <v>20</v>
      </c>
      <c r="G35" s="453"/>
      <c r="H35" s="591"/>
    </row>
    <row r="36" spans="2:8" ht="18" customHeight="1">
      <c r="B36" s="312"/>
      <c r="C36" s="207" t="s">
        <v>95</v>
      </c>
      <c r="D36" s="207" t="s">
        <v>561</v>
      </c>
      <c r="E36" s="367"/>
      <c r="F36" s="207"/>
      <c r="G36" s="453"/>
      <c r="H36" s="591"/>
    </row>
    <row r="37" spans="2:8" ht="12" customHeight="1">
      <c r="B37" s="312"/>
      <c r="C37" s="207" t="s">
        <v>176</v>
      </c>
      <c r="D37" s="207" t="s">
        <v>562</v>
      </c>
      <c r="E37" s="367"/>
      <c r="F37" s="207"/>
      <c r="G37" s="453"/>
      <c r="H37" s="591"/>
    </row>
    <row r="38" spans="2:8" ht="12" customHeight="1">
      <c r="B38" s="312" t="s">
        <v>563</v>
      </c>
      <c r="C38" s="207"/>
      <c r="D38" s="207" t="s">
        <v>564</v>
      </c>
      <c r="E38" s="367" t="s">
        <v>172</v>
      </c>
      <c r="F38" s="207">
        <v>50</v>
      </c>
      <c r="G38" s="453"/>
      <c r="H38" s="591"/>
    </row>
    <row r="39" spans="2:8" ht="12" customHeight="1">
      <c r="B39" s="312" t="s">
        <v>565</v>
      </c>
      <c r="C39" s="207"/>
      <c r="D39" s="207" t="s">
        <v>566</v>
      </c>
      <c r="E39" s="367" t="s">
        <v>172</v>
      </c>
      <c r="F39" s="207">
        <v>20</v>
      </c>
      <c r="G39" s="453"/>
      <c r="H39" s="591"/>
    </row>
    <row r="40" spans="2:8" ht="12" customHeight="1">
      <c r="B40" s="312" t="s">
        <v>567</v>
      </c>
      <c r="C40" s="207" t="s">
        <v>585</v>
      </c>
      <c r="D40" s="207" t="s">
        <v>568</v>
      </c>
      <c r="E40" s="367" t="s">
        <v>172</v>
      </c>
      <c r="F40" s="207">
        <v>20</v>
      </c>
      <c r="G40" s="453"/>
      <c r="H40" s="591"/>
    </row>
    <row r="41" spans="2:8" ht="18" customHeight="1">
      <c r="B41" s="312"/>
      <c r="C41" s="207"/>
      <c r="D41" s="207" t="s">
        <v>569</v>
      </c>
      <c r="E41" s="367"/>
      <c r="F41" s="207"/>
      <c r="G41" s="453"/>
      <c r="H41" s="591"/>
    </row>
    <row r="42" spans="2:8" ht="13.2" customHeight="1">
      <c r="B42" s="312"/>
      <c r="C42" s="207"/>
      <c r="D42" s="207" t="s">
        <v>586</v>
      </c>
      <c r="E42" s="367"/>
      <c r="F42" s="207"/>
      <c r="G42" s="453"/>
      <c r="H42" s="591"/>
    </row>
    <row r="43" spans="2:8" ht="12.6" customHeight="1">
      <c r="B43" s="312"/>
      <c r="C43" s="207"/>
      <c r="D43" s="207" t="s">
        <v>587</v>
      </c>
      <c r="E43" s="367"/>
      <c r="F43" s="207"/>
      <c r="G43" s="453"/>
      <c r="H43" s="591"/>
    </row>
    <row r="44" spans="2:8" ht="16.95" customHeight="1">
      <c r="B44" s="312"/>
      <c r="C44" s="207"/>
      <c r="D44" s="207" t="s">
        <v>597</v>
      </c>
      <c r="E44" s="367"/>
      <c r="F44" s="207"/>
      <c r="G44" s="453"/>
      <c r="H44" s="591"/>
    </row>
    <row r="45" spans="2:8" ht="12" customHeight="1">
      <c r="B45" s="312"/>
      <c r="C45" s="207"/>
      <c r="D45" s="207" t="s">
        <v>588</v>
      </c>
      <c r="E45" s="367"/>
      <c r="F45" s="207"/>
      <c r="G45" s="453"/>
      <c r="H45" s="591"/>
    </row>
    <row r="46" spans="2:8" ht="15" customHeight="1">
      <c r="B46" s="312" t="s">
        <v>570</v>
      </c>
      <c r="C46" s="207"/>
      <c r="D46" s="207" t="s">
        <v>571</v>
      </c>
      <c r="E46" s="367" t="s">
        <v>167</v>
      </c>
      <c r="F46" s="207">
        <v>3</v>
      </c>
      <c r="G46" s="453"/>
      <c r="H46" s="591"/>
    </row>
    <row r="47" spans="2:8" ht="10.95" customHeight="1">
      <c r="B47" s="312"/>
      <c r="C47" s="207"/>
      <c r="D47" s="207" t="s">
        <v>177</v>
      </c>
      <c r="E47" s="367"/>
      <c r="F47" s="207"/>
      <c r="G47" s="453"/>
      <c r="H47" s="591"/>
    </row>
    <row r="48" spans="2:8" ht="18" customHeight="1">
      <c r="B48" s="312" t="s">
        <v>572</v>
      </c>
      <c r="C48" s="207"/>
      <c r="D48" s="207" t="s">
        <v>571</v>
      </c>
      <c r="E48" s="367" t="s">
        <v>165</v>
      </c>
      <c r="F48" s="207">
        <v>15</v>
      </c>
      <c r="G48" s="453"/>
      <c r="H48" s="591"/>
    </row>
    <row r="49" spans="2:11" ht="18" customHeight="1">
      <c r="B49" s="312"/>
      <c r="C49" s="207" t="s">
        <v>178</v>
      </c>
      <c r="D49" s="207" t="s">
        <v>573</v>
      </c>
      <c r="E49" s="367"/>
      <c r="F49" s="207"/>
      <c r="G49" s="453"/>
      <c r="H49" s="591"/>
    </row>
    <row r="50" spans="2:11" ht="12.6" customHeight="1">
      <c r="B50" s="312"/>
      <c r="C50" s="207"/>
      <c r="D50" s="207" t="s">
        <v>574</v>
      </c>
      <c r="E50" s="367"/>
      <c r="F50" s="207"/>
      <c r="G50" s="453"/>
      <c r="H50" s="591"/>
    </row>
    <row r="51" spans="2:11" ht="11.4" customHeight="1">
      <c r="B51" s="312" t="s">
        <v>575</v>
      </c>
      <c r="C51" s="207"/>
      <c r="D51" s="207" t="s">
        <v>589</v>
      </c>
      <c r="E51" s="367" t="s">
        <v>174</v>
      </c>
      <c r="F51" s="465">
        <v>50</v>
      </c>
      <c r="G51" s="453"/>
      <c r="H51" s="591"/>
    </row>
    <row r="52" spans="2:11" ht="22.95" customHeight="1">
      <c r="B52" s="312" t="s">
        <v>576</v>
      </c>
      <c r="C52" s="207"/>
      <c r="D52" s="207" t="s">
        <v>590</v>
      </c>
      <c r="E52" s="367" t="s">
        <v>174</v>
      </c>
      <c r="F52" s="207">
        <v>12</v>
      </c>
      <c r="G52" s="453"/>
      <c r="H52" s="591"/>
    </row>
    <row r="53" spans="2:11" ht="22.95" customHeight="1">
      <c r="B53" s="312"/>
      <c r="C53" s="207"/>
      <c r="D53" s="207"/>
      <c r="E53" s="367"/>
      <c r="F53" s="207"/>
      <c r="G53" s="453"/>
      <c r="H53" s="591"/>
    </row>
    <row r="54" spans="2:11" ht="22.95" customHeight="1">
      <c r="B54" s="312"/>
      <c r="C54" s="207"/>
      <c r="D54" s="207"/>
      <c r="E54" s="367"/>
      <c r="F54" s="207"/>
      <c r="G54" s="453"/>
      <c r="H54" s="591"/>
    </row>
    <row r="55" spans="2:11" s="420" customFormat="1" ht="12.45" customHeight="1" thickBot="1">
      <c r="B55" s="469" t="s">
        <v>596</v>
      </c>
      <c r="C55" s="470"/>
      <c r="D55" s="470"/>
      <c r="E55" s="421"/>
      <c r="F55" s="421"/>
      <c r="G55" s="454"/>
      <c r="H55" s="592"/>
      <c r="J55" s="442"/>
      <c r="K55" s="446"/>
    </row>
    <row r="56" spans="2:11" s="420" customFormat="1" ht="13.95" customHeight="1" thickTop="1">
      <c r="B56" s="471" t="s">
        <v>704</v>
      </c>
      <c r="C56" s="472"/>
      <c r="D56" s="473"/>
      <c r="E56" s="422"/>
      <c r="F56" s="423"/>
      <c r="G56" s="455"/>
      <c r="H56" s="593"/>
      <c r="J56" s="442"/>
      <c r="K56" s="446"/>
    </row>
    <row r="57" spans="2:11" ht="22.95" customHeight="1">
      <c r="B57" s="312"/>
      <c r="C57" s="207"/>
      <c r="D57" s="207"/>
      <c r="E57" s="367"/>
      <c r="F57" s="207"/>
      <c r="G57" s="453"/>
      <c r="H57" s="591"/>
    </row>
    <row r="58" spans="2:11" ht="22.95" customHeight="1">
      <c r="B58" s="312"/>
      <c r="C58" s="207"/>
      <c r="D58" s="207"/>
      <c r="E58" s="397"/>
      <c r="F58" s="395"/>
      <c r="G58" s="452"/>
      <c r="H58" s="591"/>
    </row>
    <row r="59" spans="2:11" ht="13.95" customHeight="1">
      <c r="B59" s="312" t="s">
        <v>591</v>
      </c>
      <c r="C59" s="207" t="s">
        <v>577</v>
      </c>
      <c r="D59" s="207" t="s">
        <v>578</v>
      </c>
      <c r="E59" s="367"/>
      <c r="F59" s="207"/>
      <c r="G59" s="453"/>
      <c r="H59" s="591"/>
    </row>
    <row r="60" spans="2:11" ht="13.95" customHeight="1">
      <c r="B60" s="312"/>
      <c r="C60" s="207"/>
      <c r="D60" s="207"/>
      <c r="E60" s="367"/>
      <c r="F60" s="207"/>
      <c r="G60" s="453"/>
      <c r="H60" s="591"/>
    </row>
    <row r="61" spans="2:11" ht="13.95" customHeight="1">
      <c r="B61" s="312"/>
      <c r="C61" s="207"/>
      <c r="D61" s="207"/>
      <c r="E61" s="367"/>
      <c r="F61" s="207"/>
      <c r="G61" s="453"/>
      <c r="H61" s="591"/>
    </row>
    <row r="62" spans="2:11" ht="12.6" customHeight="1">
      <c r="B62" s="312"/>
      <c r="C62" s="207" t="s">
        <v>164</v>
      </c>
      <c r="D62" s="207" t="s">
        <v>579</v>
      </c>
      <c r="E62" s="367"/>
      <c r="F62" s="207"/>
      <c r="G62" s="453"/>
      <c r="H62" s="591"/>
    </row>
    <row r="63" spans="2:11" ht="12" customHeight="1">
      <c r="B63" s="312" t="s">
        <v>592</v>
      </c>
      <c r="C63" s="207" t="s">
        <v>593</v>
      </c>
      <c r="D63" s="207" t="s">
        <v>580</v>
      </c>
      <c r="E63" s="367" t="s">
        <v>172</v>
      </c>
      <c r="F63" s="207">
        <f>ROUNDUP(0.1*1477*0.6,0)</f>
        <v>89</v>
      </c>
      <c r="G63" s="453"/>
      <c r="H63" s="591"/>
    </row>
    <row r="64" spans="2:11" ht="63" customHeight="1">
      <c r="B64" s="312" t="s">
        <v>594</v>
      </c>
      <c r="C64" s="207" t="s">
        <v>595</v>
      </c>
      <c r="D64" s="207" t="s">
        <v>581</v>
      </c>
      <c r="E64" s="397" t="s">
        <v>172</v>
      </c>
      <c r="F64" s="395">
        <f>ROUNDUP(0.375*1477*0.6,0)</f>
        <v>333</v>
      </c>
      <c r="G64" s="452"/>
      <c r="H64" s="591"/>
    </row>
    <row r="65" spans="2:11" s="413" customFormat="1" ht="23.4" customHeight="1">
      <c r="B65" s="427"/>
      <c r="C65" s="400" t="s">
        <v>687</v>
      </c>
      <c r="D65" s="400" t="s">
        <v>688</v>
      </c>
      <c r="E65" s="398"/>
      <c r="F65" s="399"/>
      <c r="G65" s="448"/>
      <c r="H65" s="591"/>
      <c r="J65" s="443"/>
      <c r="K65" s="447"/>
    </row>
    <row r="66" spans="2:11" s="403" customFormat="1" ht="19.5" customHeight="1">
      <c r="B66" s="427"/>
      <c r="C66" s="400" t="s">
        <v>598</v>
      </c>
      <c r="D66" s="404" t="s">
        <v>599</v>
      </c>
      <c r="E66" s="398"/>
      <c r="F66" s="399"/>
      <c r="G66" s="448"/>
      <c r="H66" s="591"/>
      <c r="J66" s="440"/>
      <c r="K66" s="444"/>
    </row>
    <row r="67" spans="2:11" s="403" customFormat="1" ht="12" customHeight="1">
      <c r="B67" s="428" t="s">
        <v>600</v>
      </c>
      <c r="C67" s="398"/>
      <c r="D67" s="400" t="s">
        <v>182</v>
      </c>
      <c r="E67" s="401" t="s">
        <v>172</v>
      </c>
      <c r="F67" s="402">
        <v>30</v>
      </c>
      <c r="G67" s="457"/>
      <c r="H67" s="591"/>
      <c r="J67" s="440"/>
      <c r="K67" s="444"/>
    </row>
    <row r="68" spans="2:11" s="403" customFormat="1" ht="15.6" customHeight="1">
      <c r="B68" s="428" t="s">
        <v>601</v>
      </c>
      <c r="C68" s="398"/>
      <c r="D68" s="400" t="s">
        <v>184</v>
      </c>
      <c r="E68" s="401" t="s">
        <v>172</v>
      </c>
      <c r="F68" s="402">
        <v>40</v>
      </c>
      <c r="G68" s="457"/>
      <c r="H68" s="591"/>
      <c r="J68" s="440"/>
      <c r="K68" s="444"/>
    </row>
    <row r="69" spans="2:11" s="403" customFormat="1" ht="12" customHeight="1">
      <c r="B69" s="427"/>
      <c r="C69" s="400" t="s">
        <v>185</v>
      </c>
      <c r="D69" s="404" t="s">
        <v>186</v>
      </c>
      <c r="E69" s="406"/>
      <c r="F69" s="399"/>
      <c r="G69" s="448"/>
      <c r="H69" s="591"/>
      <c r="J69" s="440"/>
      <c r="K69" s="444"/>
    </row>
    <row r="70" spans="2:11" s="403" customFormat="1" ht="12" customHeight="1">
      <c r="B70" s="428" t="s">
        <v>602</v>
      </c>
      <c r="C70" s="398"/>
      <c r="D70" s="400" t="s">
        <v>182</v>
      </c>
      <c r="E70" s="401" t="s">
        <v>172</v>
      </c>
      <c r="F70" s="402">
        <v>20</v>
      </c>
      <c r="G70" s="457"/>
      <c r="H70" s="591"/>
      <c r="J70" s="440"/>
      <c r="K70" s="444"/>
    </row>
    <row r="71" spans="2:11" s="403" customFormat="1" ht="18.600000000000001" customHeight="1">
      <c r="B71" s="428" t="s">
        <v>603</v>
      </c>
      <c r="C71" s="398"/>
      <c r="D71" s="400" t="s">
        <v>184</v>
      </c>
      <c r="E71" s="401" t="s">
        <v>172</v>
      </c>
      <c r="F71" s="402">
        <v>50</v>
      </c>
      <c r="G71" s="457"/>
      <c r="H71" s="591"/>
      <c r="J71" s="440"/>
      <c r="K71" s="444"/>
    </row>
    <row r="72" spans="2:11" s="403" customFormat="1" ht="24.6" customHeight="1">
      <c r="B72" s="428" t="s">
        <v>604</v>
      </c>
      <c r="C72" s="400" t="s">
        <v>169</v>
      </c>
      <c r="D72" s="400" t="s">
        <v>605</v>
      </c>
      <c r="E72" s="401" t="s">
        <v>172</v>
      </c>
      <c r="F72" s="402">
        <v>2</v>
      </c>
      <c r="G72" s="457"/>
      <c r="H72" s="591"/>
      <c r="J72" s="440"/>
      <c r="K72" s="444"/>
    </row>
    <row r="73" spans="2:11" s="403" customFormat="1" ht="15.6" customHeight="1">
      <c r="B73" s="427"/>
      <c r="C73" s="398"/>
      <c r="D73" s="400" t="s">
        <v>606</v>
      </c>
      <c r="E73" s="398"/>
      <c r="F73" s="399"/>
      <c r="G73" s="448"/>
      <c r="H73" s="591"/>
      <c r="J73" s="440"/>
      <c r="K73" s="444"/>
    </row>
    <row r="74" spans="2:11" s="403" customFormat="1" ht="15.6" customHeight="1">
      <c r="B74" s="427"/>
      <c r="C74" s="398"/>
      <c r="D74" s="400"/>
      <c r="E74" s="398"/>
      <c r="F74" s="399"/>
      <c r="G74" s="448"/>
      <c r="H74" s="591"/>
      <c r="J74" s="440"/>
      <c r="K74" s="444"/>
    </row>
    <row r="75" spans="2:11" s="403" customFormat="1" ht="15.6" customHeight="1">
      <c r="B75" s="427"/>
      <c r="C75" s="398"/>
      <c r="D75" s="400"/>
      <c r="E75" s="398"/>
      <c r="F75" s="399"/>
      <c r="G75" s="448"/>
      <c r="H75" s="591"/>
      <c r="J75" s="440"/>
      <c r="K75" s="444"/>
    </row>
    <row r="76" spans="2:11" s="420" customFormat="1" ht="12.45" customHeight="1" thickBot="1">
      <c r="B76" s="469" t="s">
        <v>596</v>
      </c>
      <c r="C76" s="470"/>
      <c r="D76" s="470"/>
      <c r="E76" s="421"/>
      <c r="F76" s="421"/>
      <c r="G76" s="454"/>
      <c r="H76" s="592"/>
      <c r="J76" s="442"/>
      <c r="K76" s="446"/>
    </row>
    <row r="77" spans="2:11" s="420" customFormat="1" ht="13.95" customHeight="1" thickTop="1">
      <c r="B77" s="471" t="s">
        <v>704</v>
      </c>
      <c r="C77" s="472"/>
      <c r="D77" s="473"/>
      <c r="E77" s="422"/>
      <c r="F77" s="423"/>
      <c r="G77" s="455"/>
      <c r="H77" s="593"/>
      <c r="J77" s="442"/>
      <c r="K77" s="446"/>
    </row>
    <row r="78" spans="2:11" s="403" customFormat="1" ht="15.6" customHeight="1">
      <c r="B78" s="427"/>
      <c r="C78" s="398"/>
      <c r="D78" s="400"/>
      <c r="E78" s="398"/>
      <c r="F78" s="399"/>
      <c r="G78" s="448"/>
      <c r="H78" s="591"/>
      <c r="J78" s="440"/>
      <c r="K78" s="444"/>
    </row>
    <row r="79" spans="2:11" s="403" customFormat="1" ht="15.6" customHeight="1">
      <c r="B79" s="427"/>
      <c r="C79" s="398"/>
      <c r="D79" s="400"/>
      <c r="E79" s="398"/>
      <c r="F79" s="399"/>
      <c r="G79" s="448"/>
      <c r="H79" s="591"/>
      <c r="J79" s="440"/>
      <c r="K79" s="444"/>
    </row>
    <row r="80" spans="2:11" s="403" customFormat="1" ht="15.6" customHeight="1">
      <c r="B80" s="427"/>
      <c r="C80" s="398"/>
      <c r="D80" s="400"/>
      <c r="E80" s="398"/>
      <c r="F80" s="399"/>
      <c r="G80" s="448"/>
      <c r="H80" s="591"/>
      <c r="J80" s="440"/>
      <c r="K80" s="444"/>
    </row>
    <row r="81" spans="2:11" s="403" customFormat="1" ht="34.200000000000003" customHeight="1">
      <c r="B81" s="428" t="s">
        <v>607</v>
      </c>
      <c r="C81" s="404" t="s">
        <v>608</v>
      </c>
      <c r="D81" s="404" t="s">
        <v>221</v>
      </c>
      <c r="E81" s="398"/>
      <c r="F81" s="399"/>
      <c r="G81" s="448"/>
      <c r="H81" s="591"/>
      <c r="J81" s="440"/>
      <c r="K81" s="444"/>
    </row>
    <row r="82" spans="2:11" s="403" customFormat="1" ht="20.399999999999999" customHeight="1">
      <c r="B82" s="427"/>
      <c r="C82" s="400" t="s">
        <v>609</v>
      </c>
      <c r="D82" s="405" t="s">
        <v>610</v>
      </c>
      <c r="E82" s="398"/>
      <c r="F82" s="399"/>
      <c r="G82" s="448"/>
      <c r="H82" s="591"/>
      <c r="J82" s="440"/>
      <c r="K82" s="444"/>
    </row>
    <row r="83" spans="2:11" s="403" customFormat="1" ht="27" customHeight="1">
      <c r="B83" s="427"/>
      <c r="C83" s="398"/>
      <c r="D83" s="400" t="s">
        <v>689</v>
      </c>
      <c r="E83" s="398"/>
      <c r="F83" s="399"/>
      <c r="G83" s="448"/>
      <c r="H83" s="591"/>
      <c r="J83" s="440"/>
      <c r="K83" s="444"/>
    </row>
    <row r="84" spans="2:11" s="403" customFormat="1" ht="15" customHeight="1">
      <c r="B84" s="428"/>
      <c r="C84" s="398"/>
      <c r="D84" s="404" t="s">
        <v>611</v>
      </c>
      <c r="E84" s="398"/>
      <c r="F84" s="399"/>
      <c r="G84" s="448"/>
      <c r="H84" s="591"/>
      <c r="J84" s="440"/>
      <c r="K84" s="444"/>
    </row>
    <row r="85" spans="2:11" s="403" customFormat="1" ht="12" customHeight="1">
      <c r="B85" s="428" t="s">
        <v>612</v>
      </c>
      <c r="C85" s="398"/>
      <c r="D85" s="400" t="s">
        <v>714</v>
      </c>
      <c r="E85" s="414" t="s">
        <v>165</v>
      </c>
      <c r="F85" s="402">
        <v>1477</v>
      </c>
      <c r="G85" s="457"/>
      <c r="H85" s="591"/>
      <c r="J85" s="440"/>
      <c r="K85" s="444"/>
    </row>
    <row r="86" spans="2:11" s="403" customFormat="1" ht="12" customHeight="1">
      <c r="B86" s="428"/>
      <c r="C86" s="398"/>
      <c r="D86" s="400"/>
      <c r="E86" s="414"/>
      <c r="F86" s="402"/>
      <c r="G86" s="457"/>
      <c r="H86" s="591"/>
      <c r="J86" s="440"/>
      <c r="K86" s="444"/>
    </row>
    <row r="87" spans="2:11" s="403" customFormat="1" ht="17.399999999999999" customHeight="1">
      <c r="B87" s="428"/>
      <c r="C87" s="398"/>
      <c r="D87" s="404" t="s">
        <v>613</v>
      </c>
      <c r="E87" s="414"/>
      <c r="F87" s="402"/>
      <c r="G87" s="457"/>
      <c r="H87" s="591"/>
      <c r="J87" s="440"/>
      <c r="K87" s="444"/>
    </row>
    <row r="88" spans="2:11" s="403" customFormat="1" ht="13.95" customHeight="1">
      <c r="B88" s="427"/>
      <c r="C88" s="400" t="s">
        <v>166</v>
      </c>
      <c r="D88" s="405" t="s">
        <v>614</v>
      </c>
      <c r="E88" s="398"/>
      <c r="F88" s="399"/>
      <c r="G88" s="448"/>
      <c r="H88" s="591"/>
      <c r="J88" s="440"/>
      <c r="K88" s="444"/>
    </row>
    <row r="89" spans="2:11" s="403" customFormat="1" ht="24" customHeight="1">
      <c r="B89" s="427"/>
      <c r="C89" s="398"/>
      <c r="D89" s="400" t="s">
        <v>690</v>
      </c>
      <c r="E89" s="398"/>
      <c r="F89" s="399"/>
      <c r="G89" s="448"/>
      <c r="H89" s="591"/>
      <c r="J89" s="440"/>
      <c r="K89" s="444"/>
    </row>
    <row r="90" spans="2:11" s="403" customFormat="1" ht="12.45" customHeight="1">
      <c r="B90" s="427"/>
      <c r="C90" s="398"/>
      <c r="D90" s="400" t="s">
        <v>713</v>
      </c>
      <c r="E90" s="398"/>
      <c r="F90" s="399"/>
      <c r="G90" s="448"/>
      <c r="H90" s="591"/>
      <c r="J90" s="440"/>
      <c r="K90" s="444"/>
    </row>
    <row r="91" spans="2:11" s="403" customFormat="1" ht="12" customHeight="1">
      <c r="B91" s="428" t="s">
        <v>615</v>
      </c>
      <c r="C91" s="398"/>
      <c r="D91" s="400" t="s">
        <v>616</v>
      </c>
      <c r="E91" s="401" t="s">
        <v>167</v>
      </c>
      <c r="F91" s="402">
        <v>1</v>
      </c>
      <c r="G91" s="457"/>
      <c r="H91" s="591"/>
      <c r="J91" s="440"/>
      <c r="K91" s="444"/>
    </row>
    <row r="92" spans="2:11" s="403" customFormat="1" ht="12" customHeight="1">
      <c r="B92" s="428" t="s">
        <v>617</v>
      </c>
      <c r="C92" s="398"/>
      <c r="D92" s="400" t="s">
        <v>618</v>
      </c>
      <c r="E92" s="401" t="s">
        <v>167</v>
      </c>
      <c r="F92" s="402">
        <v>3</v>
      </c>
      <c r="G92" s="457"/>
      <c r="H92" s="591"/>
      <c r="J92" s="440"/>
      <c r="K92" s="444"/>
    </row>
    <row r="93" spans="2:11" s="403" customFormat="1" ht="12" customHeight="1">
      <c r="B93" s="428" t="s">
        <v>619</v>
      </c>
      <c r="C93" s="398"/>
      <c r="D93" s="400" t="s">
        <v>620</v>
      </c>
      <c r="E93" s="401" t="s">
        <v>167</v>
      </c>
      <c r="F93" s="402">
        <v>5</v>
      </c>
      <c r="G93" s="457"/>
      <c r="H93" s="591"/>
      <c r="J93" s="440"/>
      <c r="K93" s="444"/>
    </row>
    <row r="94" spans="2:11" s="403" customFormat="1" ht="12" customHeight="1">
      <c r="B94" s="428" t="s">
        <v>621</v>
      </c>
      <c r="C94" s="398"/>
      <c r="D94" s="400" t="s">
        <v>622</v>
      </c>
      <c r="E94" s="401" t="s">
        <v>167</v>
      </c>
      <c r="F94" s="402">
        <v>9</v>
      </c>
      <c r="G94" s="457"/>
      <c r="H94" s="591"/>
      <c r="J94" s="440"/>
      <c r="K94" s="444"/>
    </row>
    <row r="95" spans="2:11" s="403" customFormat="1" ht="13.95" customHeight="1">
      <c r="B95" s="427"/>
      <c r="C95" s="398"/>
      <c r="D95" s="400" t="s">
        <v>691</v>
      </c>
      <c r="E95" s="398"/>
      <c r="F95" s="399"/>
      <c r="G95" s="448"/>
      <c r="H95" s="591"/>
      <c r="J95" s="440"/>
      <c r="K95" s="444"/>
    </row>
    <row r="96" spans="2:11" s="403" customFormat="1" ht="12.6" customHeight="1">
      <c r="B96" s="428" t="s">
        <v>623</v>
      </c>
      <c r="C96" s="398"/>
      <c r="D96" s="400" t="s">
        <v>624</v>
      </c>
      <c r="E96" s="401" t="s">
        <v>167</v>
      </c>
      <c r="F96" s="402"/>
      <c r="G96" s="457"/>
      <c r="H96" s="591"/>
      <c r="J96" s="440"/>
      <c r="K96" s="444"/>
    </row>
    <row r="97" spans="2:11" s="403" customFormat="1" ht="18" customHeight="1">
      <c r="B97" s="427"/>
      <c r="C97" s="398"/>
      <c r="D97" s="400" t="s">
        <v>712</v>
      </c>
      <c r="E97" s="406"/>
      <c r="F97" s="399"/>
      <c r="G97" s="448"/>
      <c r="H97" s="591"/>
      <c r="J97" s="440"/>
      <c r="K97" s="444"/>
    </row>
    <row r="98" spans="2:11" s="413" customFormat="1" ht="24" customHeight="1">
      <c r="B98" s="428" t="s">
        <v>625</v>
      </c>
      <c r="C98" s="398"/>
      <c r="D98" s="400" t="s">
        <v>626</v>
      </c>
      <c r="E98" s="401" t="s">
        <v>71</v>
      </c>
      <c r="F98" s="402"/>
      <c r="G98" s="448"/>
      <c r="H98" s="594"/>
      <c r="J98" s="443"/>
      <c r="K98" s="444"/>
    </row>
    <row r="99" spans="2:11" s="413" customFormat="1" ht="24" customHeight="1">
      <c r="B99" s="428"/>
      <c r="C99" s="398"/>
      <c r="D99" s="400"/>
      <c r="E99" s="401"/>
      <c r="F99" s="402"/>
      <c r="G99" s="457"/>
      <c r="H99" s="594"/>
      <c r="J99" s="443"/>
      <c r="K99" s="447"/>
    </row>
    <row r="100" spans="2:11" s="420" customFormat="1" ht="12.45" customHeight="1" thickBot="1">
      <c r="B100" s="469" t="s">
        <v>596</v>
      </c>
      <c r="C100" s="470"/>
      <c r="D100" s="470"/>
      <c r="E100" s="421"/>
      <c r="F100" s="421"/>
      <c r="G100" s="454"/>
      <c r="H100" s="592"/>
      <c r="J100" s="442"/>
      <c r="K100" s="446"/>
    </row>
    <row r="101" spans="2:11" s="420" customFormat="1" ht="13.95" customHeight="1" thickTop="1">
      <c r="B101" s="471" t="s">
        <v>704</v>
      </c>
      <c r="C101" s="472"/>
      <c r="D101" s="473"/>
      <c r="E101" s="422"/>
      <c r="F101" s="423"/>
      <c r="G101" s="455"/>
      <c r="H101" s="593"/>
      <c r="J101" s="442"/>
      <c r="K101" s="446"/>
    </row>
    <row r="102" spans="2:11" s="413" customFormat="1" ht="24" customHeight="1">
      <c r="B102" s="428"/>
      <c r="C102" s="398"/>
      <c r="D102" s="400"/>
      <c r="E102" s="401"/>
      <c r="F102" s="402"/>
      <c r="G102" s="457"/>
      <c r="H102" s="591"/>
      <c r="J102" s="443"/>
      <c r="K102" s="447"/>
    </row>
    <row r="103" spans="2:11" s="403" customFormat="1" ht="49.2" customHeight="1">
      <c r="B103" s="427"/>
      <c r="C103" s="404" t="s">
        <v>694</v>
      </c>
      <c r="D103" s="410" t="s">
        <v>627</v>
      </c>
      <c r="E103" s="398"/>
      <c r="F103" s="399"/>
      <c r="G103" s="448"/>
      <c r="H103" s="591"/>
      <c r="J103" s="440"/>
      <c r="K103" s="444"/>
    </row>
    <row r="104" spans="2:11" s="403" customFormat="1" ht="27.6">
      <c r="B104" s="427"/>
      <c r="C104" s="400" t="s">
        <v>168</v>
      </c>
      <c r="D104" s="415" t="s">
        <v>628</v>
      </c>
      <c r="E104" s="398"/>
      <c r="F104" s="399"/>
      <c r="G104" s="448"/>
      <c r="H104" s="591"/>
      <c r="J104" s="440"/>
      <c r="K104" s="444"/>
    </row>
    <row r="105" spans="2:11" s="403" customFormat="1" ht="19.5" customHeight="1">
      <c r="B105" s="428" t="s">
        <v>629</v>
      </c>
      <c r="C105" s="398"/>
      <c r="D105" s="416" t="s">
        <v>695</v>
      </c>
      <c r="E105" s="398"/>
      <c r="F105" s="399"/>
      <c r="G105" s="448"/>
      <c r="H105" s="591"/>
      <c r="J105" s="440"/>
      <c r="K105" s="444"/>
    </row>
    <row r="106" spans="2:11" ht="13.5" customHeight="1">
      <c r="B106" s="312"/>
      <c r="C106" s="207"/>
      <c r="D106" s="207"/>
      <c r="E106" s="367"/>
      <c r="F106" s="207"/>
      <c r="G106" s="453"/>
      <c r="H106" s="591"/>
    </row>
    <row r="107" spans="2:11" s="403" customFormat="1" ht="19.2" customHeight="1">
      <c r="B107" s="427"/>
      <c r="C107" s="400" t="s">
        <v>168</v>
      </c>
      <c r="D107" s="400" t="s">
        <v>696</v>
      </c>
      <c r="E107" s="398"/>
      <c r="F107" s="399"/>
      <c r="G107" s="448"/>
      <c r="H107" s="591"/>
      <c r="J107" s="440"/>
      <c r="K107" s="444"/>
    </row>
    <row r="108" spans="2:11" s="403" customFormat="1" ht="16.95" customHeight="1">
      <c r="B108" s="427"/>
      <c r="C108" s="398"/>
      <c r="D108" s="400" t="s">
        <v>711</v>
      </c>
      <c r="E108" s="398"/>
      <c r="F108" s="399"/>
      <c r="G108" s="448"/>
      <c r="H108" s="591"/>
      <c r="J108" s="440"/>
      <c r="K108" s="444"/>
    </row>
    <row r="109" spans="2:11" s="403" customFormat="1" ht="12" customHeight="1">
      <c r="B109" s="428" t="s">
        <v>631</v>
      </c>
      <c r="C109" s="398"/>
      <c r="D109" s="411" t="s">
        <v>632</v>
      </c>
      <c r="E109" s="401" t="s">
        <v>167</v>
      </c>
      <c r="F109" s="402">
        <v>6</v>
      </c>
      <c r="G109" s="457"/>
      <c r="H109" s="591"/>
      <c r="J109" s="440"/>
      <c r="K109" s="444"/>
    </row>
    <row r="110" spans="2:11" s="403" customFormat="1" ht="12" customHeight="1">
      <c r="B110" s="428" t="s">
        <v>633</v>
      </c>
      <c r="C110" s="398"/>
      <c r="D110" s="411" t="s">
        <v>697</v>
      </c>
      <c r="E110" s="401" t="s">
        <v>167</v>
      </c>
      <c r="F110" s="402">
        <v>6</v>
      </c>
      <c r="G110" s="457"/>
      <c r="H110" s="591"/>
      <c r="J110" s="440"/>
      <c r="K110" s="444"/>
    </row>
    <row r="111" spans="2:11" s="403" customFormat="1" ht="27.6">
      <c r="B111" s="428" t="s">
        <v>634</v>
      </c>
      <c r="C111" s="398"/>
      <c r="D111" s="411" t="s">
        <v>635</v>
      </c>
      <c r="E111" s="401" t="s">
        <v>167</v>
      </c>
      <c r="F111" s="402">
        <v>6</v>
      </c>
      <c r="G111" s="457"/>
      <c r="H111" s="591"/>
      <c r="J111" s="440"/>
      <c r="K111" s="444"/>
    </row>
    <row r="112" spans="2:11" s="403" customFormat="1" ht="12" customHeight="1">
      <c r="B112" s="428" t="s">
        <v>636</v>
      </c>
      <c r="C112" s="398"/>
      <c r="D112" s="411" t="s">
        <v>637</v>
      </c>
      <c r="E112" s="406"/>
      <c r="F112" s="402">
        <v>12</v>
      </c>
      <c r="G112" s="457"/>
      <c r="H112" s="591"/>
      <c r="J112" s="440"/>
      <c r="K112" s="444"/>
    </row>
    <row r="113" spans="2:11" s="403" customFormat="1" ht="12" customHeight="1">
      <c r="B113" s="428" t="s">
        <v>638</v>
      </c>
      <c r="C113" s="398"/>
      <c r="D113" s="412" t="s">
        <v>639</v>
      </c>
      <c r="E113" s="401" t="s">
        <v>167</v>
      </c>
      <c r="F113" s="402">
        <v>6</v>
      </c>
      <c r="G113" s="457"/>
      <c r="H113" s="591"/>
      <c r="J113" s="440"/>
      <c r="K113" s="444"/>
    </row>
    <row r="114" spans="2:11" s="403" customFormat="1" ht="12" customHeight="1">
      <c r="B114" s="428" t="s">
        <v>640</v>
      </c>
      <c r="C114" s="398"/>
      <c r="D114" s="411" t="s">
        <v>641</v>
      </c>
      <c r="E114" s="401" t="s">
        <v>167</v>
      </c>
      <c r="F114" s="402">
        <v>12</v>
      </c>
      <c r="G114" s="457"/>
      <c r="H114" s="591"/>
      <c r="J114" s="440"/>
      <c r="K114" s="444"/>
    </row>
    <row r="115" spans="2:11" s="403" customFormat="1" ht="48.75" customHeight="1">
      <c r="B115" s="428" t="s">
        <v>642</v>
      </c>
      <c r="C115" s="398"/>
      <c r="D115" s="400" t="s">
        <v>630</v>
      </c>
      <c r="E115" s="401" t="s">
        <v>165</v>
      </c>
      <c r="F115" s="402">
        <v>18</v>
      </c>
      <c r="G115" s="457"/>
      <c r="H115" s="591"/>
      <c r="J115" s="440"/>
      <c r="K115" s="444"/>
    </row>
    <row r="116" spans="2:11" ht="14.4" customHeight="1">
      <c r="B116" s="312"/>
      <c r="C116" s="207" t="s">
        <v>168</v>
      </c>
      <c r="D116" s="207" t="s">
        <v>660</v>
      </c>
      <c r="E116" s="367"/>
      <c r="F116" s="207"/>
      <c r="G116" s="453"/>
      <c r="H116" s="591"/>
    </row>
    <row r="117" spans="2:11" ht="13.5" customHeight="1">
      <c r="B117" s="312"/>
      <c r="C117" s="207"/>
      <c r="D117" s="207" t="s">
        <v>715</v>
      </c>
      <c r="E117" s="367"/>
      <c r="F117" s="207"/>
      <c r="G117" s="453"/>
      <c r="H117" s="591"/>
    </row>
    <row r="118" spans="2:11" ht="12" customHeight="1">
      <c r="B118" s="312" t="s">
        <v>643</v>
      </c>
      <c r="C118" s="207"/>
      <c r="D118" s="207" t="s">
        <v>644</v>
      </c>
      <c r="E118" s="367" t="s">
        <v>167</v>
      </c>
      <c r="F118" s="207">
        <v>10</v>
      </c>
      <c r="G118" s="453"/>
      <c r="H118" s="591"/>
    </row>
    <row r="119" spans="2:11" ht="12" customHeight="1">
      <c r="B119" s="312" t="s">
        <v>645</v>
      </c>
      <c r="C119" s="207"/>
      <c r="D119" s="207" t="s">
        <v>646</v>
      </c>
      <c r="E119" s="367" t="s">
        <v>167</v>
      </c>
      <c r="F119" s="207">
        <v>5</v>
      </c>
      <c r="G119" s="453"/>
      <c r="H119" s="591"/>
    </row>
    <row r="120" spans="2:11" ht="12" customHeight="1">
      <c r="B120" s="312" t="s">
        <v>647</v>
      </c>
      <c r="C120" s="207"/>
      <c r="D120" s="207" t="s">
        <v>648</v>
      </c>
      <c r="E120" s="367" t="s">
        <v>167</v>
      </c>
      <c r="F120" s="207">
        <v>5</v>
      </c>
      <c r="G120" s="453"/>
      <c r="H120" s="591"/>
    </row>
    <row r="121" spans="2:11" ht="18.75" customHeight="1">
      <c r="B121" s="312" t="s">
        <v>649</v>
      </c>
      <c r="C121" s="207"/>
      <c r="D121" s="207" t="s">
        <v>661</v>
      </c>
      <c r="E121" s="367" t="s">
        <v>167</v>
      </c>
      <c r="F121" s="207">
        <v>5</v>
      </c>
      <c r="G121" s="453"/>
      <c r="H121" s="591"/>
    </row>
    <row r="122" spans="2:11" ht="12" customHeight="1">
      <c r="B122" s="312" t="s">
        <v>650</v>
      </c>
      <c r="C122" s="207"/>
      <c r="D122" s="207" t="s">
        <v>651</v>
      </c>
      <c r="E122" s="367" t="s">
        <v>167</v>
      </c>
      <c r="F122" s="207">
        <v>5</v>
      </c>
      <c r="G122" s="453"/>
      <c r="H122" s="591"/>
    </row>
    <row r="123" spans="2:11" ht="12" customHeight="1">
      <c r="B123" s="312" t="s">
        <v>652</v>
      </c>
      <c r="C123" s="207"/>
      <c r="D123" s="207" t="s">
        <v>653</v>
      </c>
      <c r="E123" s="367" t="s">
        <v>167</v>
      </c>
      <c r="F123" s="207">
        <v>5</v>
      </c>
      <c r="G123" s="453"/>
      <c r="H123" s="591"/>
    </row>
    <row r="124" spans="2:11" ht="13.8">
      <c r="B124" s="312" t="s">
        <v>654</v>
      </c>
      <c r="C124" s="207"/>
      <c r="D124" s="207" t="s">
        <v>655</v>
      </c>
      <c r="E124" s="367" t="s">
        <v>167</v>
      </c>
      <c r="F124" s="207">
        <v>5</v>
      </c>
      <c r="G124" s="453"/>
      <c r="H124" s="591"/>
    </row>
    <row r="125" spans="2:11" ht="12" customHeight="1">
      <c r="B125" s="312" t="s">
        <v>656</v>
      </c>
      <c r="C125" s="207"/>
      <c r="D125" s="207" t="s">
        <v>657</v>
      </c>
      <c r="E125" s="367" t="s">
        <v>167</v>
      </c>
      <c r="F125" s="207">
        <v>5</v>
      </c>
      <c r="G125" s="453"/>
      <c r="H125" s="591"/>
    </row>
    <row r="126" spans="2:11" ht="12" customHeight="1">
      <c r="B126" s="312" t="s">
        <v>658</v>
      </c>
      <c r="C126" s="207"/>
      <c r="D126" s="207" t="s">
        <v>659</v>
      </c>
      <c r="E126" s="367" t="s">
        <v>165</v>
      </c>
      <c r="F126" s="207">
        <v>15</v>
      </c>
      <c r="G126" s="453"/>
      <c r="H126" s="591"/>
    </row>
    <row r="127" spans="2:11" ht="13.5" customHeight="1">
      <c r="B127" s="312"/>
      <c r="C127" s="207"/>
      <c r="D127" s="207"/>
      <c r="E127" s="367"/>
      <c r="F127" s="207"/>
      <c r="G127" s="453"/>
      <c r="H127" s="591"/>
    </row>
    <row r="128" spans="2:11" s="403" customFormat="1" ht="13.8">
      <c r="B128" s="428" t="s">
        <v>662</v>
      </c>
      <c r="C128" s="400" t="s">
        <v>168</v>
      </c>
      <c r="D128" s="404" t="s">
        <v>698</v>
      </c>
      <c r="E128" s="398"/>
      <c r="F128" s="399"/>
      <c r="G128" s="457"/>
      <c r="H128" s="591"/>
      <c r="J128" s="440"/>
      <c r="K128" s="444"/>
    </row>
    <row r="129" spans="2:11" ht="13.5" customHeight="1">
      <c r="B129" s="312"/>
      <c r="C129" s="207"/>
      <c r="D129" s="207"/>
      <c r="E129" s="367"/>
      <c r="F129" s="207"/>
      <c r="G129" s="453"/>
      <c r="H129" s="591"/>
    </row>
    <row r="130" spans="2:11" s="403" customFormat="1" ht="12" customHeight="1">
      <c r="B130" s="427"/>
      <c r="C130" s="398"/>
      <c r="D130" s="400" t="s">
        <v>710</v>
      </c>
      <c r="E130" s="406"/>
      <c r="F130" s="399"/>
      <c r="G130" s="457"/>
      <c r="H130" s="591"/>
      <c r="J130" s="440"/>
      <c r="K130" s="444"/>
    </row>
    <row r="131" spans="2:11" s="403" customFormat="1" ht="31.2" customHeight="1">
      <c r="B131" s="428" t="s">
        <v>663</v>
      </c>
      <c r="C131" s="398"/>
      <c r="D131" s="400" t="s">
        <v>664</v>
      </c>
      <c r="E131" s="401" t="s">
        <v>167</v>
      </c>
      <c r="F131" s="402"/>
      <c r="G131" s="457"/>
      <c r="H131" s="591"/>
      <c r="J131" s="440"/>
      <c r="K131" s="444"/>
    </row>
    <row r="132" spans="2:11" s="403" customFormat="1" ht="12" customHeight="1">
      <c r="B132" s="428"/>
      <c r="C132" s="398"/>
      <c r="D132" s="400" t="s">
        <v>665</v>
      </c>
      <c r="E132" s="401"/>
      <c r="F132" s="402"/>
      <c r="G132" s="457"/>
      <c r="H132" s="591"/>
      <c r="J132" s="440"/>
      <c r="K132" s="444"/>
    </row>
    <row r="133" spans="2:11" s="403" customFormat="1" ht="12" customHeight="1">
      <c r="B133" s="428" t="s">
        <v>666</v>
      </c>
      <c r="C133" s="398"/>
      <c r="D133" s="400" t="s">
        <v>667</v>
      </c>
      <c r="E133" s="401" t="s">
        <v>167</v>
      </c>
      <c r="F133" s="402"/>
      <c r="G133" s="457"/>
      <c r="H133" s="591"/>
      <c r="J133" s="440"/>
      <c r="K133" s="444"/>
    </row>
    <row r="134" spans="2:11" s="403" customFormat="1" ht="12" customHeight="1">
      <c r="B134" s="428" t="s">
        <v>668</v>
      </c>
      <c r="C134" s="398"/>
      <c r="D134" s="400" t="s">
        <v>669</v>
      </c>
      <c r="E134" s="401" t="s">
        <v>167</v>
      </c>
      <c r="F134" s="402"/>
      <c r="G134" s="457"/>
      <c r="H134" s="591"/>
      <c r="J134" s="440"/>
      <c r="K134" s="444"/>
    </row>
    <row r="135" spans="2:11" s="403" customFormat="1" ht="12" customHeight="1">
      <c r="B135" s="428" t="s">
        <v>670</v>
      </c>
      <c r="C135" s="400" t="s">
        <v>671</v>
      </c>
      <c r="D135" s="404" t="s">
        <v>672</v>
      </c>
      <c r="E135" s="406"/>
      <c r="F135" s="399"/>
      <c r="G135" s="457"/>
      <c r="H135" s="591"/>
      <c r="J135" s="440"/>
      <c r="K135" s="444"/>
    </row>
    <row r="136" spans="2:11" s="403" customFormat="1" ht="12" customHeight="1">
      <c r="B136" s="427"/>
      <c r="C136" s="398"/>
      <c r="D136" s="400" t="s">
        <v>692</v>
      </c>
      <c r="E136" s="406"/>
      <c r="F136" s="399"/>
      <c r="G136" s="457"/>
      <c r="H136" s="591"/>
      <c r="J136" s="440"/>
      <c r="K136" s="444"/>
    </row>
    <row r="137" spans="2:11" s="403" customFormat="1" ht="12" customHeight="1">
      <c r="B137" s="428" t="s">
        <v>673</v>
      </c>
      <c r="C137" s="398"/>
      <c r="D137" s="400" t="s">
        <v>674</v>
      </c>
      <c r="E137" s="401" t="s">
        <v>172</v>
      </c>
      <c r="F137" s="402">
        <v>3</v>
      </c>
      <c r="G137" s="457"/>
      <c r="H137" s="591"/>
      <c r="J137" s="440"/>
      <c r="K137" s="444"/>
    </row>
    <row r="138" spans="2:11" s="403" customFormat="1" ht="12" customHeight="1">
      <c r="B138" s="428" t="s">
        <v>675</v>
      </c>
      <c r="C138" s="398"/>
      <c r="D138" s="400" t="s">
        <v>676</v>
      </c>
      <c r="E138" s="401" t="s">
        <v>174</v>
      </c>
      <c r="F138" s="402">
        <v>25</v>
      </c>
      <c r="G138" s="457"/>
      <c r="H138" s="591"/>
      <c r="J138" s="440"/>
      <c r="K138" s="444"/>
    </row>
    <row r="139" spans="2:11" s="403" customFormat="1" ht="12" customHeight="1">
      <c r="B139" s="428" t="s">
        <v>677</v>
      </c>
      <c r="C139" s="398"/>
      <c r="D139" s="400" t="s">
        <v>678</v>
      </c>
      <c r="E139" s="401" t="s">
        <v>705</v>
      </c>
      <c r="F139" s="463">
        <v>0.5</v>
      </c>
      <c r="G139" s="457"/>
      <c r="H139" s="591"/>
      <c r="J139" s="440"/>
      <c r="K139" s="444"/>
    </row>
    <row r="140" spans="2:11" ht="11.4" customHeight="1">
      <c r="B140" s="433"/>
      <c r="C140" s="434"/>
      <c r="D140" s="434"/>
      <c r="E140" s="435"/>
      <c r="F140" s="434"/>
      <c r="G140" s="458"/>
      <c r="H140" s="591"/>
    </row>
    <row r="141" spans="2:11" ht="11.4" customHeight="1">
      <c r="B141" s="433"/>
      <c r="C141" s="434"/>
      <c r="D141" s="434"/>
      <c r="E141" s="435"/>
      <c r="F141" s="434"/>
      <c r="G141" s="458"/>
      <c r="H141" s="591"/>
    </row>
    <row r="142" spans="2:11" s="420" customFormat="1" ht="12.45" customHeight="1" thickBot="1">
      <c r="B142" s="469" t="s">
        <v>596</v>
      </c>
      <c r="C142" s="470"/>
      <c r="D142" s="470"/>
      <c r="E142" s="421"/>
      <c r="F142" s="421"/>
      <c r="G142" s="454"/>
      <c r="H142" s="592"/>
      <c r="J142" s="442"/>
      <c r="K142" s="446"/>
    </row>
    <row r="143" spans="2:11" s="420" customFormat="1" ht="13.95" customHeight="1" thickTop="1">
      <c r="B143" s="471" t="s">
        <v>704</v>
      </c>
      <c r="C143" s="472"/>
      <c r="D143" s="473"/>
      <c r="E143" s="422"/>
      <c r="F143" s="423"/>
      <c r="G143" s="455"/>
      <c r="H143" s="593"/>
      <c r="J143" s="442"/>
      <c r="K143" s="446"/>
    </row>
    <row r="144" spans="2:11" s="403" customFormat="1" ht="12" customHeight="1">
      <c r="B144" s="429"/>
      <c r="C144" s="398"/>
      <c r="D144" s="417"/>
      <c r="E144" s="401"/>
      <c r="F144" s="402"/>
      <c r="G144" s="459"/>
      <c r="H144" s="595"/>
      <c r="J144" s="440"/>
      <c r="K144" s="444"/>
    </row>
    <row r="145" spans="2:11" s="403" customFormat="1" ht="12" customHeight="1">
      <c r="B145" s="429"/>
      <c r="C145" s="398"/>
      <c r="D145" s="417"/>
      <c r="E145" s="401"/>
      <c r="F145" s="402"/>
      <c r="G145" s="460"/>
      <c r="H145" s="596"/>
      <c r="J145" s="440"/>
      <c r="K145" s="444"/>
    </row>
    <row r="146" spans="2:11" s="403" customFormat="1" ht="6" customHeight="1">
      <c r="B146" s="429"/>
      <c r="C146" s="398"/>
      <c r="D146" s="417"/>
      <c r="E146" s="401"/>
      <c r="F146" s="402"/>
      <c r="G146" s="460"/>
      <c r="H146" s="591"/>
      <c r="J146" s="440"/>
      <c r="K146" s="444"/>
    </row>
    <row r="147" spans="2:11" s="403" customFormat="1" ht="16.95" customHeight="1">
      <c r="B147" s="429"/>
      <c r="C147" s="398"/>
      <c r="D147" s="417"/>
      <c r="E147" s="401"/>
      <c r="F147" s="402"/>
      <c r="G147" s="460"/>
      <c r="H147" s="591"/>
      <c r="J147" s="440"/>
      <c r="K147" s="444"/>
    </row>
    <row r="148" spans="2:11" s="403" customFormat="1" ht="38.4" customHeight="1">
      <c r="B148" s="428" t="s">
        <v>679</v>
      </c>
      <c r="C148" s="404" t="s">
        <v>699</v>
      </c>
      <c r="D148" s="404" t="s">
        <v>680</v>
      </c>
      <c r="E148" s="406"/>
      <c r="F148" s="399"/>
      <c r="G148" s="460"/>
      <c r="H148" s="591"/>
      <c r="J148" s="440"/>
      <c r="K148" s="444"/>
    </row>
    <row r="149" spans="2:11" s="403" customFormat="1" ht="12" customHeight="1">
      <c r="B149" s="428" t="s">
        <v>681</v>
      </c>
      <c r="C149" s="398"/>
      <c r="D149" s="400" t="s">
        <v>700</v>
      </c>
      <c r="E149" s="401" t="s">
        <v>167</v>
      </c>
      <c r="F149" s="402">
        <v>5</v>
      </c>
      <c r="G149" s="457"/>
      <c r="H149" s="591"/>
      <c r="J149" s="440"/>
      <c r="K149" s="444"/>
    </row>
    <row r="150" spans="2:11" s="403" customFormat="1" ht="12" customHeight="1">
      <c r="B150" s="427"/>
      <c r="C150" s="398"/>
      <c r="D150" s="400" t="s">
        <v>693</v>
      </c>
      <c r="E150" s="406"/>
      <c r="F150" s="399"/>
      <c r="G150" s="448"/>
      <c r="H150" s="591"/>
      <c r="J150" s="440"/>
      <c r="K150" s="444"/>
    </row>
    <row r="151" spans="2:11" s="403" customFormat="1" ht="12" customHeight="1">
      <c r="B151" s="427"/>
      <c r="C151" s="398"/>
      <c r="D151" s="400" t="s">
        <v>682</v>
      </c>
      <c r="E151" s="406"/>
      <c r="F151" s="399"/>
      <c r="G151" s="448"/>
      <c r="H151" s="591"/>
      <c r="J151" s="440"/>
      <c r="K151" s="444"/>
    </row>
    <row r="152" spans="2:11" s="403" customFormat="1" ht="12" customHeight="1">
      <c r="B152" s="427"/>
      <c r="C152" s="398"/>
      <c r="D152" s="400" t="s">
        <v>683</v>
      </c>
      <c r="E152" s="406"/>
      <c r="F152" s="399"/>
      <c r="G152" s="461"/>
      <c r="H152" s="591"/>
      <c r="J152" s="440"/>
      <c r="K152" s="444"/>
    </row>
    <row r="153" spans="2:11" s="403" customFormat="1" ht="12" customHeight="1">
      <c r="B153" s="428" t="s">
        <v>684</v>
      </c>
      <c r="C153" s="400"/>
      <c r="D153" s="400" t="s">
        <v>701</v>
      </c>
      <c r="E153" s="401" t="s">
        <v>167</v>
      </c>
      <c r="F153" s="402">
        <v>7</v>
      </c>
      <c r="G153" s="457"/>
      <c r="H153" s="591"/>
      <c r="J153" s="440"/>
      <c r="K153" s="444"/>
    </row>
    <row r="154" spans="2:11" s="403" customFormat="1" ht="12" customHeight="1">
      <c r="B154" s="428" t="s">
        <v>685</v>
      </c>
      <c r="C154" s="398"/>
      <c r="D154" s="400" t="s">
        <v>702</v>
      </c>
      <c r="E154" s="401" t="s">
        <v>167</v>
      </c>
      <c r="F154" s="402"/>
      <c r="G154" s="457"/>
      <c r="H154" s="591"/>
      <c r="J154" s="440"/>
      <c r="K154" s="444"/>
    </row>
    <row r="155" spans="2:11" s="403" customFormat="1" ht="12" customHeight="1">
      <c r="B155" s="428" t="s">
        <v>686</v>
      </c>
      <c r="C155" s="400"/>
      <c r="D155" s="400" t="s">
        <v>703</v>
      </c>
      <c r="E155" s="401" t="s">
        <v>167</v>
      </c>
      <c r="F155" s="402"/>
      <c r="G155" s="457"/>
      <c r="H155" s="591"/>
      <c r="J155" s="440"/>
      <c r="K155" s="444"/>
    </row>
    <row r="156" spans="2:11" s="403" customFormat="1" ht="12" customHeight="1">
      <c r="B156" s="429"/>
      <c r="C156" s="207"/>
      <c r="D156" s="417"/>
      <c r="E156" s="401"/>
      <c r="F156" s="402"/>
      <c r="G156" s="457"/>
      <c r="H156" s="591"/>
      <c r="J156" s="440"/>
      <c r="K156" s="444"/>
    </row>
    <row r="157" spans="2:11" s="403" customFormat="1" ht="12" customHeight="1">
      <c r="B157" s="430"/>
      <c r="C157" s="207"/>
      <c r="D157" s="418"/>
      <c r="E157" s="407"/>
      <c r="F157" s="408"/>
      <c r="G157" s="457"/>
      <c r="H157" s="591"/>
      <c r="J157" s="440"/>
      <c r="K157" s="444"/>
    </row>
    <row r="158" spans="2:11" s="403" customFormat="1" ht="12" customHeight="1">
      <c r="B158" s="430"/>
      <c r="C158" s="207"/>
      <c r="D158" s="418"/>
      <c r="E158" s="407"/>
      <c r="F158" s="408"/>
      <c r="G158" s="457"/>
      <c r="H158" s="591"/>
      <c r="J158" s="440"/>
      <c r="K158" s="444"/>
    </row>
    <row r="159" spans="2:11" ht="13.5" customHeight="1">
      <c r="B159" s="312"/>
      <c r="C159" s="207"/>
      <c r="D159" s="207"/>
      <c r="E159" s="407"/>
      <c r="F159" s="408"/>
      <c r="G159" s="453"/>
      <c r="H159" s="591"/>
    </row>
    <row r="160" spans="2:11" ht="13.5" customHeight="1">
      <c r="B160" s="312"/>
      <c r="C160" s="207"/>
      <c r="D160" s="207"/>
      <c r="E160" s="367"/>
      <c r="F160" s="207"/>
      <c r="G160" s="453"/>
      <c r="H160" s="591"/>
    </row>
    <row r="161" spans="2:8" ht="13.5" customHeight="1">
      <c r="B161" s="312"/>
      <c r="C161" s="207"/>
      <c r="D161" s="207"/>
      <c r="E161" s="397"/>
      <c r="F161" s="395"/>
      <c r="G161" s="452"/>
      <c r="H161" s="591"/>
    </row>
    <row r="162" spans="2:8" ht="13.5" customHeight="1">
      <c r="B162" s="312"/>
      <c r="C162" s="207"/>
      <c r="D162" s="207"/>
      <c r="E162" s="397"/>
      <c r="F162" s="395"/>
      <c r="G162" s="452"/>
      <c r="H162" s="591"/>
    </row>
    <row r="163" spans="2:8" ht="13.5" customHeight="1">
      <c r="B163" s="312"/>
      <c r="C163" s="207"/>
      <c r="D163" s="207"/>
      <c r="E163" s="397"/>
      <c r="F163" s="395"/>
      <c r="G163" s="452"/>
      <c r="H163" s="591"/>
    </row>
    <row r="164" spans="2:8" ht="13.5" customHeight="1">
      <c r="B164" s="312"/>
      <c r="C164" s="207"/>
      <c r="D164" s="207"/>
      <c r="E164" s="397"/>
      <c r="F164" s="395"/>
      <c r="G164" s="452"/>
      <c r="H164" s="591"/>
    </row>
    <row r="165" spans="2:8" ht="15" customHeight="1" thickBot="1">
      <c r="B165" s="431" t="s">
        <v>171</v>
      </c>
      <c r="C165" s="432"/>
      <c r="D165" s="432"/>
      <c r="E165" s="409"/>
      <c r="F165" s="313"/>
      <c r="G165" s="462"/>
      <c r="H165" s="597"/>
    </row>
  </sheetData>
  <mergeCells count="12">
    <mergeCell ref="B1:D1"/>
    <mergeCell ref="G1:H1"/>
    <mergeCell ref="B142:D142"/>
    <mergeCell ref="B143:D143"/>
    <mergeCell ref="B17:D17"/>
    <mergeCell ref="B18:D18"/>
    <mergeCell ref="B55:D55"/>
    <mergeCell ref="B56:D56"/>
    <mergeCell ref="B76:D76"/>
    <mergeCell ref="B77:D77"/>
    <mergeCell ref="B100:D100"/>
    <mergeCell ref="B101:D101"/>
  </mergeCells>
  <phoneticPr fontId="52" type="noConversion"/>
  <conditionalFormatting sqref="G6 H6:H16 G7:H7 H19:H54 H57:H75 H78:H99 H102:H141 H144:H165">
    <cfRule type="cellIs" dxfId="8" priority="8" stopIfTrue="1" operator="lessThan">
      <formula>0</formula>
    </cfRule>
  </conditionalFormatting>
  <conditionalFormatting sqref="G28:G29">
    <cfRule type="cellIs" dxfId="7" priority="1" stopIfTrue="1" operator="lessThan">
      <formula>0</formula>
    </cfRule>
  </conditionalFormatting>
  <conditionalFormatting sqref="G31 G33">
    <cfRule type="cellIs" dxfId="6" priority="2" stopIfTrue="1" operator="lessThan">
      <formula>0</formula>
    </cfRule>
  </conditionalFormatting>
  <conditionalFormatting sqref="G4:H5">
    <cfRule type="cellIs" dxfId="5" priority="4" stopIfTrue="1" operator="lessThan">
      <formula>0</formula>
    </cfRule>
  </conditionalFormatting>
  <conditionalFormatting sqref="G9:H9 G11 G13 G22 G24 G26">
    <cfRule type="cellIs" dxfId="4" priority="3"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71" orientation="landscape" r:id="rId1"/>
  <headerFooter>
    <oddFooter>&amp;C&amp;"Helvetica Neue,Regular"&amp;12&amp;K000000&amp;P</oddFooter>
  </headerFooter>
  <rowBreaks count="5" manualBreakCount="5">
    <brk id="17" max="16383" man="1"/>
    <brk id="55" max="7" man="1"/>
    <brk id="76" max="7" man="1"/>
    <brk id="100" max="7" man="1"/>
    <brk id="142" max="7"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31"/>
  <sheetViews>
    <sheetView showGridLines="0" view="pageBreakPreview" topLeftCell="A301" zoomScale="80" zoomScaleNormal="100" zoomScaleSheetLayoutView="80" workbookViewId="0">
      <selection activeCell="G330" sqref="G330"/>
    </sheetView>
  </sheetViews>
  <sheetFormatPr defaultColWidth="8.88671875" defaultRowHeight="13.2" customHeight="1"/>
  <cols>
    <col min="1" max="1" width="8.33203125" style="213" customWidth="1"/>
    <col min="2" max="2" width="14" style="213" customWidth="1"/>
    <col min="3" max="3" width="81" style="213" customWidth="1"/>
    <col min="4" max="4" width="9.33203125" style="213" customWidth="1"/>
    <col min="5" max="5" width="9.33203125" style="217" customWidth="1"/>
    <col min="6" max="6" width="12.6640625" style="213" customWidth="1"/>
    <col min="7" max="7" width="15.33203125" style="213" bestFit="1" customWidth="1"/>
    <col min="8" max="8" width="15.44140625" style="217" customWidth="1"/>
    <col min="9" max="9" width="16.44140625" style="213" customWidth="1"/>
    <col min="10" max="10" width="15.33203125" style="213" customWidth="1"/>
    <col min="11" max="11" width="14.44140625" style="213" customWidth="1"/>
    <col min="12" max="12" width="15.33203125" style="213" customWidth="1"/>
    <col min="13" max="13" width="17" style="213" customWidth="1"/>
    <col min="14" max="15" width="8.88671875" style="213"/>
    <col min="16" max="16" width="11.6640625" style="213" bestFit="1" customWidth="1"/>
    <col min="17" max="16384" width="8.88671875" style="213"/>
  </cols>
  <sheetData>
    <row r="1" spans="1:13" ht="13.65" customHeight="1">
      <c r="A1" s="214" t="s">
        <v>51</v>
      </c>
      <c r="B1" s="210"/>
      <c r="C1" s="211"/>
      <c r="D1" s="210"/>
      <c r="E1" s="212"/>
      <c r="F1" s="210"/>
      <c r="G1" s="210"/>
      <c r="H1" s="212"/>
      <c r="I1" s="210"/>
      <c r="J1" s="210"/>
      <c r="K1" s="210"/>
      <c r="L1" s="210"/>
      <c r="M1" s="210"/>
    </row>
    <row r="2" spans="1:13" ht="14.4" customHeight="1" thickBot="1">
      <c r="A2" s="271" t="s">
        <v>389</v>
      </c>
      <c r="B2" s="29"/>
      <c r="C2" s="30"/>
      <c r="D2" s="272"/>
      <c r="E2" s="275"/>
      <c r="F2" s="273"/>
      <c r="G2" s="273"/>
      <c r="H2" s="314"/>
      <c r="I2" s="195"/>
      <c r="J2" s="274"/>
      <c r="K2" s="466" t="s">
        <v>518</v>
      </c>
      <c r="L2" s="466"/>
      <c r="M2" s="466"/>
    </row>
    <row r="3" spans="1:13" s="248" customFormat="1" ht="28.95" customHeight="1" thickBot="1">
      <c r="A3" s="351" t="s">
        <v>52</v>
      </c>
      <c r="B3" s="352" t="s">
        <v>53</v>
      </c>
      <c r="C3" s="352" t="s">
        <v>40</v>
      </c>
      <c r="D3" s="352" t="s">
        <v>41</v>
      </c>
      <c r="E3" s="353" t="s">
        <v>54</v>
      </c>
      <c r="F3" s="354" t="s">
        <v>43</v>
      </c>
      <c r="G3" s="355" t="s">
        <v>55</v>
      </c>
      <c r="H3" s="356" t="s">
        <v>56</v>
      </c>
      <c r="I3" s="357" t="s">
        <v>57</v>
      </c>
      <c r="J3" s="358" t="s">
        <v>58</v>
      </c>
      <c r="K3" s="359" t="s">
        <v>59</v>
      </c>
      <c r="L3" s="353" t="s">
        <v>60</v>
      </c>
      <c r="M3" s="360" t="s">
        <v>61</v>
      </c>
    </row>
    <row r="4" spans="1:13" ht="15" customHeight="1">
      <c r="A4" s="307"/>
      <c r="B4" s="199"/>
      <c r="C4" s="199" t="s">
        <v>212</v>
      </c>
      <c r="D4" s="206"/>
      <c r="E4" s="218"/>
      <c r="F4" s="219"/>
      <c r="G4" s="205"/>
      <c r="H4" s="234"/>
      <c r="I4" s="207"/>
      <c r="J4" s="235"/>
      <c r="K4" s="243"/>
      <c r="L4" s="244"/>
      <c r="M4" s="315" t="s">
        <v>163</v>
      </c>
    </row>
    <row r="5" spans="1:13" ht="7.95" customHeight="1">
      <c r="A5" s="307"/>
      <c r="B5" s="199"/>
      <c r="C5" s="199"/>
      <c r="D5" s="206"/>
      <c r="E5" s="218"/>
      <c r="F5" s="219"/>
      <c r="G5" s="205"/>
      <c r="H5" s="234"/>
      <c r="I5" s="207"/>
      <c r="J5" s="236"/>
      <c r="K5" s="204"/>
      <c r="L5" s="207"/>
      <c r="M5" s="316"/>
    </row>
    <row r="6" spans="1:13" ht="29.4" customHeight="1">
      <c r="A6" s="307" t="s">
        <v>181</v>
      </c>
      <c r="B6" s="199" t="s">
        <v>363</v>
      </c>
      <c r="C6" s="199" t="s">
        <v>362</v>
      </c>
      <c r="D6" s="206"/>
      <c r="E6" s="218"/>
      <c r="F6" s="219"/>
      <c r="G6" s="205"/>
      <c r="H6" s="234"/>
      <c r="I6" s="207"/>
      <c r="J6" s="236"/>
      <c r="K6" s="204"/>
      <c r="L6" s="207"/>
      <c r="M6" s="309"/>
    </row>
    <row r="7" spans="1:13" ht="7.95" customHeight="1">
      <c r="A7" s="307"/>
      <c r="B7" s="199"/>
      <c r="C7" s="199"/>
      <c r="D7" s="206"/>
      <c r="E7" s="218"/>
      <c r="F7" s="219"/>
      <c r="G7" s="205"/>
      <c r="H7" s="234"/>
      <c r="I7" s="207"/>
      <c r="J7" s="236"/>
      <c r="K7" s="204"/>
      <c r="L7" s="207"/>
      <c r="M7" s="316"/>
    </row>
    <row r="8" spans="1:13" ht="27.6">
      <c r="A8" s="308" t="s">
        <v>237</v>
      </c>
      <c r="B8" s="200" t="s">
        <v>364</v>
      </c>
      <c r="C8" s="200" t="s">
        <v>227</v>
      </c>
      <c r="D8" s="201" t="s">
        <v>174</v>
      </c>
      <c r="E8" s="220">
        <v>255</v>
      </c>
      <c r="F8" s="219">
        <v>50</v>
      </c>
      <c r="G8" s="205">
        <f>E8*F8</f>
        <v>12750</v>
      </c>
      <c r="H8" s="234">
        <v>0</v>
      </c>
      <c r="I8" s="228">
        <f>J8-H8</f>
        <v>226.86500000000001</v>
      </c>
      <c r="J8" s="237">
        <f>3.14*8.5*8.5</f>
        <v>226.86500000000001</v>
      </c>
      <c r="K8" s="245">
        <f>F8*H8</f>
        <v>0</v>
      </c>
      <c r="L8" s="203">
        <f>F8*I8</f>
        <v>11343.25</v>
      </c>
      <c r="M8" s="309">
        <f>K8+L8</f>
        <v>11343.25</v>
      </c>
    </row>
    <row r="9" spans="1:13" ht="7.95" customHeight="1">
      <c r="A9" s="307"/>
      <c r="B9" s="199"/>
      <c r="C9" s="199"/>
      <c r="D9" s="206"/>
      <c r="E9" s="218"/>
      <c r="F9" s="219"/>
      <c r="G9" s="205"/>
      <c r="H9" s="234"/>
      <c r="I9" s="367"/>
      <c r="J9" s="366"/>
      <c r="K9" s="204"/>
      <c r="L9" s="207"/>
      <c r="M9" s="316"/>
    </row>
    <row r="10" spans="1:13" ht="27.6">
      <c r="A10" s="308" t="s">
        <v>238</v>
      </c>
      <c r="B10" s="200" t="s">
        <v>194</v>
      </c>
      <c r="C10" s="200" t="s">
        <v>228</v>
      </c>
      <c r="D10" s="201" t="s">
        <v>174</v>
      </c>
      <c r="E10" s="220">
        <v>210</v>
      </c>
      <c r="F10" s="219">
        <v>20</v>
      </c>
      <c r="G10" s="221">
        <f>E10*F10</f>
        <v>4200</v>
      </c>
      <c r="H10" s="234">
        <v>0</v>
      </c>
      <c r="I10" s="228">
        <f>J10-H10</f>
        <v>226.86500000000001</v>
      </c>
      <c r="J10" s="237">
        <f>3.14*8.5*8.5</f>
        <v>226.86500000000001</v>
      </c>
      <c r="K10" s="245">
        <f>F10*H10</f>
        <v>0</v>
      </c>
      <c r="L10" s="203">
        <f>F10*I10</f>
        <v>4537.3</v>
      </c>
      <c r="M10" s="317">
        <f>K10+L10</f>
        <v>4537.3</v>
      </c>
    </row>
    <row r="11" spans="1:13" ht="7.95" customHeight="1">
      <c r="A11" s="307"/>
      <c r="B11" s="199"/>
      <c r="C11" s="199"/>
      <c r="D11" s="206"/>
      <c r="E11" s="218"/>
      <c r="F11" s="219"/>
      <c r="G11" s="205"/>
      <c r="H11" s="234"/>
      <c r="I11" s="207"/>
      <c r="J11" s="236"/>
      <c r="K11" s="204"/>
      <c r="L11" s="207"/>
      <c r="M11" s="316"/>
    </row>
    <row r="12" spans="1:13" ht="46.95" customHeight="1">
      <c r="A12" s="308" t="s">
        <v>183</v>
      </c>
      <c r="B12" s="200" t="s">
        <v>230</v>
      </c>
      <c r="C12" s="199" t="s">
        <v>229</v>
      </c>
      <c r="D12" s="201"/>
      <c r="E12" s="220"/>
      <c r="F12" s="219"/>
      <c r="G12" s="205"/>
      <c r="H12" s="234"/>
      <c r="I12" s="228"/>
      <c r="J12" s="237"/>
      <c r="K12" s="245"/>
      <c r="L12" s="203"/>
      <c r="M12" s="309"/>
    </row>
    <row r="13" spans="1:13" ht="7.95" customHeight="1">
      <c r="A13" s="307"/>
      <c r="B13" s="199"/>
      <c r="C13" s="199"/>
      <c r="D13" s="206"/>
      <c r="E13" s="218"/>
      <c r="F13" s="219"/>
      <c r="G13" s="205"/>
      <c r="H13" s="234"/>
      <c r="I13" s="207"/>
      <c r="J13" s="236"/>
      <c r="K13" s="204"/>
      <c r="L13" s="207"/>
      <c r="M13" s="316"/>
    </row>
    <row r="14" spans="1:13" ht="14.4" customHeight="1">
      <c r="A14" s="308"/>
      <c r="B14" s="200" t="s">
        <v>72</v>
      </c>
      <c r="C14" s="199" t="s">
        <v>195</v>
      </c>
      <c r="D14" s="201"/>
      <c r="E14" s="218"/>
      <c r="F14" s="219"/>
      <c r="G14" s="205"/>
      <c r="H14" s="234"/>
      <c r="I14" s="228"/>
      <c r="J14" s="237"/>
      <c r="K14" s="245"/>
      <c r="L14" s="203"/>
      <c r="M14" s="309"/>
    </row>
    <row r="15" spans="1:13" ht="7.95" customHeight="1">
      <c r="A15" s="307"/>
      <c r="B15" s="199"/>
      <c r="C15" s="199"/>
      <c r="D15" s="206"/>
      <c r="E15" s="218"/>
      <c r="F15" s="219"/>
      <c r="G15" s="205"/>
      <c r="H15" s="234"/>
      <c r="I15" s="207"/>
      <c r="J15" s="236"/>
      <c r="K15" s="204"/>
      <c r="L15" s="207"/>
      <c r="M15" s="316"/>
    </row>
    <row r="16" spans="1:13" ht="55.2">
      <c r="A16" s="308" t="s">
        <v>239</v>
      </c>
      <c r="B16" s="200" t="s">
        <v>196</v>
      </c>
      <c r="C16" s="200" t="s">
        <v>197</v>
      </c>
      <c r="D16" s="201" t="s">
        <v>172</v>
      </c>
      <c r="E16" s="220">
        <v>900</v>
      </c>
      <c r="F16" s="219">
        <v>150</v>
      </c>
      <c r="G16" s="205">
        <f>E16*F16</f>
        <v>135000</v>
      </c>
      <c r="H16" s="234">
        <v>0</v>
      </c>
      <c r="I16" s="228">
        <f>J16-H16</f>
        <v>499.10300000000007</v>
      </c>
      <c r="J16" s="237">
        <f>3.14*8.5*8.5*2.2</f>
        <v>499.10300000000007</v>
      </c>
      <c r="K16" s="245">
        <f>F16*H16</f>
        <v>0</v>
      </c>
      <c r="L16" s="203">
        <f>F16*I16</f>
        <v>74865.450000000012</v>
      </c>
      <c r="M16" s="309">
        <f>K16+L16</f>
        <v>74865.450000000012</v>
      </c>
    </row>
    <row r="17" spans="1:13" ht="7.95" customHeight="1">
      <c r="A17" s="307"/>
      <c r="B17" s="199"/>
      <c r="C17" s="199"/>
      <c r="D17" s="206"/>
      <c r="E17" s="218"/>
      <c r="F17" s="219"/>
      <c r="G17" s="205"/>
      <c r="H17" s="234"/>
      <c r="I17" s="207"/>
      <c r="J17" s="236"/>
      <c r="K17" s="204"/>
      <c r="L17" s="207"/>
      <c r="M17" s="316"/>
    </row>
    <row r="18" spans="1:13" ht="55.2">
      <c r="A18" s="308" t="s">
        <v>372</v>
      </c>
      <c r="B18" s="200" t="s">
        <v>175</v>
      </c>
      <c r="C18" s="200" t="s">
        <v>231</v>
      </c>
      <c r="D18" s="201" t="s">
        <v>172</v>
      </c>
      <c r="E18" s="218">
        <v>100</v>
      </c>
      <c r="F18" s="219">
        <v>150</v>
      </c>
      <c r="G18" s="205">
        <f>E18*F18</f>
        <v>15000</v>
      </c>
      <c r="H18" s="238"/>
      <c r="I18" s="228"/>
      <c r="J18" s="237"/>
      <c r="K18" s="245"/>
      <c r="L18" s="203"/>
      <c r="M18" s="309"/>
    </row>
    <row r="19" spans="1:13" ht="7.95" customHeight="1">
      <c r="A19" s="307"/>
      <c r="B19" s="199"/>
      <c r="C19" s="199"/>
      <c r="D19" s="206"/>
      <c r="E19" s="218"/>
      <c r="F19" s="219"/>
      <c r="G19" s="205"/>
      <c r="H19" s="234"/>
      <c r="I19" s="207"/>
      <c r="J19" s="236"/>
      <c r="K19" s="204"/>
      <c r="L19" s="207"/>
      <c r="M19" s="316"/>
    </row>
    <row r="20" spans="1:13" ht="19.2" customHeight="1">
      <c r="A20" s="308"/>
      <c r="B20" s="200"/>
      <c r="C20" s="200" t="s">
        <v>232</v>
      </c>
      <c r="D20" s="201"/>
      <c r="E20" s="218"/>
      <c r="F20" s="219"/>
      <c r="G20" s="205"/>
      <c r="H20" s="238"/>
      <c r="I20" s="228"/>
      <c r="J20" s="237"/>
      <c r="K20" s="245"/>
      <c r="L20" s="203"/>
      <c r="M20" s="309"/>
    </row>
    <row r="21" spans="1:13" ht="7.95" customHeight="1">
      <c r="A21" s="307"/>
      <c r="B21" s="199"/>
      <c r="C21" s="199"/>
      <c r="D21" s="206"/>
      <c r="E21" s="218"/>
      <c r="F21" s="219"/>
      <c r="G21" s="205"/>
      <c r="H21" s="234"/>
      <c r="I21" s="207"/>
      <c r="J21" s="236"/>
      <c r="K21" s="204"/>
      <c r="L21" s="207"/>
      <c r="M21" s="316"/>
    </row>
    <row r="22" spans="1:13" ht="14.4" customHeight="1">
      <c r="A22" s="308" t="s">
        <v>242</v>
      </c>
      <c r="B22" s="200"/>
      <c r="C22" s="200" t="s">
        <v>233</v>
      </c>
      <c r="D22" s="201" t="s">
        <v>172</v>
      </c>
      <c r="E22" s="220">
        <v>220</v>
      </c>
      <c r="F22" s="219">
        <v>150</v>
      </c>
      <c r="G22" s="205">
        <f>F22*E22</f>
        <v>33000</v>
      </c>
      <c r="H22" s="234">
        <v>0</v>
      </c>
      <c r="I22" s="228">
        <f>J22-H22</f>
        <v>0</v>
      </c>
      <c r="J22" s="237">
        <v>0</v>
      </c>
      <c r="K22" s="245">
        <f>F22*H22</f>
        <v>0</v>
      </c>
      <c r="L22" s="203">
        <f>F22*I22</f>
        <v>0</v>
      </c>
      <c r="M22" s="309">
        <f>K22+L22</f>
        <v>0</v>
      </c>
    </row>
    <row r="23" spans="1:13" ht="7.95" customHeight="1">
      <c r="A23" s="307"/>
      <c r="B23" s="199"/>
      <c r="C23" s="199"/>
      <c r="D23" s="206"/>
      <c r="E23" s="218"/>
      <c r="F23" s="219"/>
      <c r="G23" s="205"/>
      <c r="H23" s="234"/>
      <c r="I23" s="207"/>
      <c r="J23" s="236"/>
      <c r="K23" s="204"/>
      <c r="L23" s="207"/>
      <c r="M23" s="316"/>
    </row>
    <row r="24" spans="1:13" ht="14.4" customHeight="1">
      <c r="A24" s="308" t="s">
        <v>244</v>
      </c>
      <c r="B24" s="200"/>
      <c r="C24" s="200" t="s">
        <v>373</v>
      </c>
      <c r="D24" s="201" t="s">
        <v>172</v>
      </c>
      <c r="E24" s="220">
        <v>40</v>
      </c>
      <c r="F24" s="219">
        <v>250</v>
      </c>
      <c r="G24" s="205">
        <f>E24*F24</f>
        <v>10000</v>
      </c>
      <c r="H24" s="234">
        <v>0</v>
      </c>
      <c r="I24" s="228">
        <f>J24-H24</f>
        <v>0</v>
      </c>
      <c r="J24" s="237">
        <v>0</v>
      </c>
      <c r="K24" s="245">
        <f>F24*H24</f>
        <v>0</v>
      </c>
      <c r="L24" s="203">
        <f>F24*I24</f>
        <v>0</v>
      </c>
      <c r="M24" s="309">
        <f>K24+L24</f>
        <v>0</v>
      </c>
    </row>
    <row r="25" spans="1:13" ht="7.95" customHeight="1">
      <c r="A25" s="307"/>
      <c r="B25" s="199"/>
      <c r="C25" s="199"/>
      <c r="D25" s="206"/>
      <c r="E25" s="218"/>
      <c r="F25" s="219"/>
      <c r="G25" s="205"/>
      <c r="H25" s="234"/>
      <c r="I25" s="207"/>
      <c r="J25" s="236"/>
      <c r="K25" s="204"/>
      <c r="L25" s="207"/>
      <c r="M25" s="316"/>
    </row>
    <row r="26" spans="1:13" ht="18.600000000000001" customHeight="1">
      <c r="A26" s="308" t="s">
        <v>246</v>
      </c>
      <c r="B26" s="200"/>
      <c r="C26" s="200" t="s">
        <v>234</v>
      </c>
      <c r="D26" s="201" t="s">
        <v>172</v>
      </c>
      <c r="E26" s="220">
        <v>60</v>
      </c>
      <c r="F26" s="219">
        <v>250</v>
      </c>
      <c r="G26" s="205">
        <f>E26*F26</f>
        <v>15000</v>
      </c>
      <c r="H26" s="234">
        <v>0</v>
      </c>
      <c r="I26" s="228">
        <f>J26-H26</f>
        <v>0</v>
      </c>
      <c r="J26" s="237">
        <v>0</v>
      </c>
      <c r="K26" s="245">
        <f>F26*H26</f>
        <v>0</v>
      </c>
      <c r="L26" s="203">
        <f>F26*I26</f>
        <v>0</v>
      </c>
      <c r="M26" s="309">
        <f>K26+L26</f>
        <v>0</v>
      </c>
    </row>
    <row r="27" spans="1:13" ht="7.95" customHeight="1">
      <c r="A27" s="307"/>
      <c r="B27" s="199"/>
      <c r="C27" s="199"/>
      <c r="D27" s="206"/>
      <c r="E27" s="218"/>
      <c r="F27" s="219"/>
      <c r="G27" s="205"/>
      <c r="H27" s="234"/>
      <c r="I27" s="207"/>
      <c r="J27" s="236"/>
      <c r="K27" s="204"/>
      <c r="L27" s="207"/>
      <c r="M27" s="316"/>
    </row>
    <row r="28" spans="1:13" ht="14.4" customHeight="1">
      <c r="A28" s="308"/>
      <c r="B28" s="200"/>
      <c r="C28" s="200" t="s">
        <v>235</v>
      </c>
      <c r="D28" s="201"/>
      <c r="E28" s="220"/>
      <c r="F28" s="219"/>
      <c r="G28" s="205"/>
      <c r="H28" s="234"/>
      <c r="I28" s="228"/>
      <c r="J28" s="237"/>
      <c r="K28" s="245"/>
      <c r="L28" s="203"/>
      <c r="M28" s="309"/>
    </row>
    <row r="29" spans="1:13" ht="7.95" customHeight="1">
      <c r="A29" s="307"/>
      <c r="B29" s="199"/>
      <c r="C29" s="199"/>
      <c r="D29" s="206"/>
      <c r="E29" s="218"/>
      <c r="F29" s="219"/>
      <c r="G29" s="205"/>
      <c r="H29" s="234"/>
      <c r="I29" s="207"/>
      <c r="J29" s="236"/>
      <c r="K29" s="204"/>
      <c r="L29" s="207"/>
      <c r="M29" s="316"/>
    </row>
    <row r="30" spans="1:13" ht="41.4">
      <c r="A30" s="308"/>
      <c r="B30" s="200"/>
      <c r="C30" s="200" t="s">
        <v>240</v>
      </c>
      <c r="D30" s="201"/>
      <c r="E30" s="220"/>
      <c r="F30" s="219"/>
      <c r="G30" s="205"/>
      <c r="H30" s="234"/>
      <c r="I30" s="228"/>
      <c r="J30" s="237"/>
      <c r="K30" s="245"/>
      <c r="L30" s="203"/>
      <c r="M30" s="309"/>
    </row>
    <row r="31" spans="1:13" ht="7.95" customHeight="1">
      <c r="A31" s="307"/>
      <c r="B31" s="199"/>
      <c r="C31" s="199"/>
      <c r="D31" s="206"/>
      <c r="E31" s="218"/>
      <c r="F31" s="219"/>
      <c r="G31" s="205"/>
      <c r="H31" s="234"/>
      <c r="I31" s="207"/>
      <c r="J31" s="236"/>
      <c r="K31" s="204"/>
      <c r="L31" s="207"/>
      <c r="M31" s="316"/>
    </row>
    <row r="32" spans="1:13" ht="13.8">
      <c r="A32" s="308" t="s">
        <v>395</v>
      </c>
      <c r="B32" s="200" t="s">
        <v>97</v>
      </c>
      <c r="C32" s="200" t="s">
        <v>247</v>
      </c>
      <c r="D32" s="201" t="s">
        <v>172</v>
      </c>
      <c r="E32" s="218">
        <v>450</v>
      </c>
      <c r="F32" s="219">
        <v>150</v>
      </c>
      <c r="G32" s="205">
        <f>E32*F32</f>
        <v>67500</v>
      </c>
      <c r="H32" s="234">
        <v>0</v>
      </c>
      <c r="I32" s="228">
        <f>J32-H32</f>
        <v>0</v>
      </c>
      <c r="J32" s="237">
        <v>0</v>
      </c>
      <c r="K32" s="245">
        <f>F32*H32</f>
        <v>0</v>
      </c>
      <c r="L32" s="203">
        <f>F32*I32</f>
        <v>0</v>
      </c>
      <c r="M32" s="309">
        <f>K32+L32</f>
        <v>0</v>
      </c>
    </row>
    <row r="33" spans="1:13" ht="7.95" customHeight="1">
      <c r="A33" s="307"/>
      <c r="B33" s="199"/>
      <c r="C33" s="199"/>
      <c r="D33" s="206"/>
      <c r="E33" s="218"/>
      <c r="F33" s="219"/>
      <c r="G33" s="205"/>
      <c r="H33" s="234"/>
      <c r="I33" s="207"/>
      <c r="J33" s="236"/>
      <c r="K33" s="204"/>
      <c r="L33" s="207"/>
      <c r="M33" s="316"/>
    </row>
    <row r="34" spans="1:13" ht="13.95" customHeight="1">
      <c r="A34" s="308" t="s">
        <v>396</v>
      </c>
      <c r="B34" s="200" t="s">
        <v>198</v>
      </c>
      <c r="C34" s="200" t="s">
        <v>248</v>
      </c>
      <c r="D34" s="201" t="s">
        <v>172</v>
      </c>
      <c r="E34" s="220">
        <v>20</v>
      </c>
      <c r="F34" s="219">
        <v>150</v>
      </c>
      <c r="G34" s="205">
        <f>E34*F34</f>
        <v>3000</v>
      </c>
      <c r="H34" s="234">
        <v>0</v>
      </c>
      <c r="I34" s="228">
        <f>J34-H34</f>
        <v>0</v>
      </c>
      <c r="J34" s="237">
        <v>0</v>
      </c>
      <c r="K34" s="245">
        <f>F34*H34</f>
        <v>0</v>
      </c>
      <c r="L34" s="203">
        <f>F34*I34</f>
        <v>0</v>
      </c>
      <c r="M34" s="309">
        <f>K34+L34</f>
        <v>0</v>
      </c>
    </row>
    <row r="35" spans="1:13" ht="7.95" customHeight="1">
      <c r="A35" s="307"/>
      <c r="B35" s="199"/>
      <c r="C35" s="199"/>
      <c r="D35" s="206"/>
      <c r="E35" s="218"/>
      <c r="F35" s="219"/>
      <c r="G35" s="205"/>
      <c r="H35" s="234"/>
      <c r="I35" s="207"/>
      <c r="J35" s="236"/>
      <c r="K35" s="204"/>
      <c r="L35" s="207"/>
      <c r="M35" s="316"/>
    </row>
    <row r="36" spans="1:13" ht="13.8">
      <c r="A36" s="308" t="s">
        <v>397</v>
      </c>
      <c r="B36" s="200"/>
      <c r="C36" s="200" t="s">
        <v>241</v>
      </c>
      <c r="D36" s="201"/>
      <c r="E36" s="220"/>
      <c r="F36" s="219"/>
      <c r="G36" s="205"/>
      <c r="H36" s="234"/>
      <c r="I36" s="228"/>
      <c r="J36" s="237"/>
      <c r="K36" s="245"/>
      <c r="L36" s="203"/>
      <c r="M36" s="309"/>
    </row>
    <row r="37" spans="1:13" ht="7.95" customHeight="1">
      <c r="A37" s="307"/>
      <c r="B37" s="199"/>
      <c r="C37" s="199"/>
      <c r="D37" s="206"/>
      <c r="E37" s="218"/>
      <c r="F37" s="219"/>
      <c r="G37" s="205"/>
      <c r="H37" s="234"/>
      <c r="I37" s="207"/>
      <c r="J37" s="236"/>
      <c r="K37" s="204"/>
      <c r="L37" s="207"/>
      <c r="M37" s="316"/>
    </row>
    <row r="38" spans="1:13" ht="19.2" customHeight="1">
      <c r="A38" s="308"/>
      <c r="B38" s="200" t="s">
        <v>199</v>
      </c>
      <c r="C38" s="200" t="s">
        <v>243</v>
      </c>
      <c r="D38" s="201" t="s">
        <v>172</v>
      </c>
      <c r="E38" s="218">
        <v>50</v>
      </c>
      <c r="F38" s="219">
        <v>150</v>
      </c>
      <c r="G38" s="205">
        <f>E38*F38</f>
        <v>7500</v>
      </c>
      <c r="H38" s="239">
        <v>0</v>
      </c>
      <c r="I38" s="228">
        <f>J38-H38</f>
        <v>0</v>
      </c>
      <c r="J38" s="237">
        <v>0</v>
      </c>
      <c r="K38" s="245">
        <f>F38*H38</f>
        <v>0</v>
      </c>
      <c r="L38" s="203">
        <f>F38*I38</f>
        <v>0</v>
      </c>
      <c r="M38" s="309">
        <f>K38+L38</f>
        <v>0</v>
      </c>
    </row>
    <row r="39" spans="1:13" ht="7.95" customHeight="1">
      <c r="A39" s="307"/>
      <c r="B39" s="199"/>
      <c r="C39" s="199"/>
      <c r="D39" s="206"/>
      <c r="E39" s="218"/>
      <c r="F39" s="219"/>
      <c r="G39" s="205"/>
      <c r="H39" s="234"/>
      <c r="I39" s="207"/>
      <c r="J39" s="236"/>
      <c r="K39" s="204"/>
      <c r="L39" s="207"/>
      <c r="M39" s="316"/>
    </row>
    <row r="40" spans="1:13" s="215" customFormat="1" ht="13.8">
      <c r="A40" s="308" t="s">
        <v>398</v>
      </c>
      <c r="B40" s="200"/>
      <c r="C40" s="200" t="s">
        <v>245</v>
      </c>
      <c r="D40" s="201" t="s">
        <v>172</v>
      </c>
      <c r="E40" s="220">
        <v>30</v>
      </c>
      <c r="F40" s="219">
        <v>250</v>
      </c>
      <c r="G40" s="205">
        <f>E40*F40</f>
        <v>7500</v>
      </c>
      <c r="H40" s="234">
        <v>0</v>
      </c>
      <c r="I40" s="228">
        <f>J40-H40</f>
        <v>0</v>
      </c>
      <c r="J40" s="237">
        <v>0</v>
      </c>
      <c r="K40" s="245">
        <f>F40*H40</f>
        <v>0</v>
      </c>
      <c r="L40" s="203">
        <f>F40*I40</f>
        <v>0</v>
      </c>
      <c r="M40" s="309">
        <f>K40+L40</f>
        <v>0</v>
      </c>
    </row>
    <row r="41" spans="1:13" ht="7.95" customHeight="1">
      <c r="A41" s="307"/>
      <c r="B41" s="199"/>
      <c r="C41" s="199"/>
      <c r="D41" s="206"/>
      <c r="E41" s="218"/>
      <c r="F41" s="219"/>
      <c r="G41" s="205"/>
      <c r="H41" s="234"/>
      <c r="I41" s="207"/>
      <c r="J41" s="236"/>
      <c r="K41" s="204"/>
      <c r="L41" s="207"/>
      <c r="M41" s="316"/>
    </row>
    <row r="42" spans="1:13" s="215" customFormat="1" ht="15" customHeight="1">
      <c r="A42" s="308"/>
      <c r="B42" s="200"/>
      <c r="C42" s="251" t="s">
        <v>249</v>
      </c>
      <c r="D42" s="201"/>
      <c r="E42" s="220"/>
      <c r="F42" s="219"/>
      <c r="G42" s="205"/>
      <c r="H42" s="234"/>
      <c r="I42" s="228"/>
      <c r="J42" s="237"/>
      <c r="K42" s="245"/>
      <c r="L42" s="203"/>
      <c r="M42" s="309"/>
    </row>
    <row r="43" spans="1:13" s="215" customFormat="1" ht="7.95" customHeight="1">
      <c r="A43" s="308"/>
      <c r="B43" s="200"/>
      <c r="C43" s="200"/>
      <c r="D43" s="201"/>
      <c r="E43" s="218"/>
      <c r="F43" s="219"/>
      <c r="G43" s="205"/>
      <c r="H43" s="238"/>
      <c r="I43" s="228"/>
      <c r="J43" s="237"/>
      <c r="K43" s="245"/>
      <c r="L43" s="203"/>
      <c r="M43" s="309"/>
    </row>
    <row r="44" spans="1:13" s="215" customFormat="1" ht="13.8">
      <c r="A44" s="308" t="s">
        <v>399</v>
      </c>
      <c r="B44" s="200"/>
      <c r="C44" s="200" t="s">
        <v>365</v>
      </c>
      <c r="D44" s="201" t="s">
        <v>172</v>
      </c>
      <c r="E44" s="220">
        <v>350</v>
      </c>
      <c r="F44" s="219">
        <v>250</v>
      </c>
      <c r="G44" s="205" t="s">
        <v>200</v>
      </c>
      <c r="H44" s="234">
        <v>0</v>
      </c>
      <c r="I44" s="228">
        <f>J44-H44</f>
        <v>0</v>
      </c>
      <c r="J44" s="237">
        <v>0</v>
      </c>
      <c r="K44" s="245">
        <f>F44*H44</f>
        <v>0</v>
      </c>
      <c r="L44" s="203">
        <f>F44*I44</f>
        <v>0</v>
      </c>
      <c r="M44" s="309">
        <f>K44+L44</f>
        <v>0</v>
      </c>
    </row>
    <row r="45" spans="1:13" s="215" customFormat="1" ht="7.95" customHeight="1">
      <c r="A45" s="308"/>
      <c r="B45" s="200"/>
      <c r="C45" s="200"/>
      <c r="D45" s="201"/>
      <c r="E45" s="218"/>
      <c r="F45" s="219"/>
      <c r="G45" s="205"/>
      <c r="H45" s="238"/>
      <c r="I45" s="228"/>
      <c r="J45" s="237"/>
      <c r="K45" s="245"/>
      <c r="L45" s="203"/>
      <c r="M45" s="309"/>
    </row>
    <row r="46" spans="1:13" ht="18.600000000000001" customHeight="1">
      <c r="A46" s="308" t="s">
        <v>400</v>
      </c>
      <c r="B46" s="200"/>
      <c r="C46" s="200" t="s">
        <v>250</v>
      </c>
      <c r="D46" s="201" t="s">
        <v>172</v>
      </c>
      <c r="E46" s="218">
        <v>60</v>
      </c>
      <c r="F46" s="219">
        <v>250</v>
      </c>
      <c r="G46" s="205">
        <f>E46*F46</f>
        <v>15000</v>
      </c>
      <c r="H46" s="234">
        <v>0</v>
      </c>
      <c r="I46" s="228">
        <f>J46-H46</f>
        <v>0</v>
      </c>
      <c r="J46" s="237">
        <v>0</v>
      </c>
      <c r="K46" s="245">
        <f>F46*H46</f>
        <v>0</v>
      </c>
      <c r="L46" s="203">
        <f>F46*I46</f>
        <v>0</v>
      </c>
      <c r="M46" s="309">
        <f>K46+L46</f>
        <v>0</v>
      </c>
    </row>
    <row r="47" spans="1:13" s="215" customFormat="1" ht="7.95" customHeight="1">
      <c r="A47" s="308"/>
      <c r="B47" s="200"/>
      <c r="C47" s="200"/>
      <c r="D47" s="201"/>
      <c r="E47" s="218"/>
      <c r="F47" s="219"/>
      <c r="G47" s="205"/>
      <c r="H47" s="238"/>
      <c r="I47" s="228"/>
      <c r="J47" s="237"/>
      <c r="K47" s="245"/>
      <c r="L47" s="203"/>
      <c r="M47" s="309"/>
    </row>
    <row r="48" spans="1:13" ht="13.95" customHeight="1">
      <c r="A48" s="308"/>
      <c r="B48" s="200" t="s">
        <v>97</v>
      </c>
      <c r="C48" s="222" t="s">
        <v>251</v>
      </c>
      <c r="D48" s="201"/>
      <c r="E48" s="218"/>
      <c r="F48" s="219"/>
      <c r="G48" s="205"/>
      <c r="H48" s="238"/>
      <c r="I48" s="228"/>
      <c r="J48" s="237"/>
      <c r="K48" s="245"/>
      <c r="L48" s="203"/>
      <c r="M48" s="309"/>
    </row>
    <row r="49" spans="1:13" s="215" customFormat="1" ht="7.95" customHeight="1">
      <c r="A49" s="308"/>
      <c r="B49" s="200"/>
      <c r="C49" s="200"/>
      <c r="D49" s="201"/>
      <c r="E49" s="218"/>
      <c r="F49" s="219"/>
      <c r="G49" s="205"/>
      <c r="H49" s="238"/>
      <c r="I49" s="228"/>
      <c r="J49" s="237"/>
      <c r="K49" s="245"/>
      <c r="L49" s="203"/>
      <c r="M49" s="309"/>
    </row>
    <row r="50" spans="1:13" ht="27.6">
      <c r="A50" s="308" t="s">
        <v>401</v>
      </c>
      <c r="B50" s="200" t="s">
        <v>173</v>
      </c>
      <c r="C50" s="223" t="s">
        <v>366</v>
      </c>
      <c r="D50" s="201" t="s">
        <v>174</v>
      </c>
      <c r="E50" s="224">
        <v>160</v>
      </c>
      <c r="F50" s="219">
        <v>65</v>
      </c>
      <c r="G50" s="205">
        <f>E50*F50</f>
        <v>10400</v>
      </c>
      <c r="H50" s="234">
        <v>0</v>
      </c>
      <c r="I50" s="228">
        <f>J50-H50</f>
        <v>0</v>
      </c>
      <c r="J50" s="237">
        <v>0</v>
      </c>
      <c r="K50" s="245">
        <f>F50*H50</f>
        <v>0</v>
      </c>
      <c r="L50" s="203">
        <f>F50*I50</f>
        <v>0</v>
      </c>
      <c r="M50" s="309">
        <f>K50+L50</f>
        <v>0</v>
      </c>
    </row>
    <row r="51" spans="1:13" s="215" customFormat="1" ht="7.95" customHeight="1">
      <c r="A51" s="308"/>
      <c r="B51" s="200"/>
      <c r="C51" s="200"/>
      <c r="D51" s="201"/>
      <c r="E51" s="218"/>
      <c r="F51" s="219"/>
      <c r="G51" s="205"/>
      <c r="H51" s="238"/>
      <c r="I51" s="228"/>
      <c r="J51" s="237"/>
      <c r="K51" s="245"/>
      <c r="L51" s="203"/>
      <c r="M51" s="309"/>
    </row>
    <row r="52" spans="1:13" ht="19.95" customHeight="1">
      <c r="A52" s="308"/>
      <c r="B52" s="200" t="s">
        <v>97</v>
      </c>
      <c r="C52" s="200" t="s">
        <v>251</v>
      </c>
      <c r="D52" s="201"/>
      <c r="E52" s="220"/>
      <c r="F52" s="219"/>
      <c r="G52" s="205"/>
      <c r="H52" s="234"/>
      <c r="I52" s="228"/>
      <c r="J52" s="237"/>
      <c r="K52" s="245"/>
      <c r="L52" s="203"/>
      <c r="M52" s="309"/>
    </row>
    <row r="53" spans="1:13" s="215" customFormat="1" ht="7.95" customHeight="1">
      <c r="A53" s="308"/>
      <c r="B53" s="200"/>
      <c r="C53" s="200"/>
      <c r="D53" s="201"/>
      <c r="E53" s="218"/>
      <c r="F53" s="219"/>
      <c r="G53" s="205"/>
      <c r="H53" s="238"/>
      <c r="I53" s="228"/>
      <c r="J53" s="237"/>
      <c r="K53" s="245"/>
      <c r="L53" s="203"/>
      <c r="M53" s="309"/>
    </row>
    <row r="54" spans="1:13" ht="41.4">
      <c r="A54" s="308" t="s">
        <v>402</v>
      </c>
      <c r="B54" s="200" t="s">
        <v>201</v>
      </c>
      <c r="C54" s="223" t="s">
        <v>367</v>
      </c>
      <c r="D54" s="201" t="s">
        <v>172</v>
      </c>
      <c r="E54" s="224">
        <v>145</v>
      </c>
      <c r="F54" s="219">
        <v>650</v>
      </c>
      <c r="G54" s="205">
        <f>E54*F54</f>
        <v>94250</v>
      </c>
      <c r="H54" s="234">
        <v>0</v>
      </c>
      <c r="I54" s="228">
        <f>J54-H54</f>
        <v>0</v>
      </c>
      <c r="J54" s="237">
        <v>0</v>
      </c>
      <c r="K54" s="245">
        <f>F54*H54</f>
        <v>0</v>
      </c>
      <c r="L54" s="203">
        <f>F54*I54</f>
        <v>0</v>
      </c>
      <c r="M54" s="309">
        <f>K54+L54</f>
        <v>0</v>
      </c>
    </row>
    <row r="55" spans="1:13" s="215" customFormat="1" ht="7.95" customHeight="1">
      <c r="A55" s="308"/>
      <c r="B55" s="200"/>
      <c r="C55" s="200"/>
      <c r="D55" s="201"/>
      <c r="E55" s="218"/>
      <c r="F55" s="219"/>
      <c r="G55" s="205"/>
      <c r="H55" s="238"/>
      <c r="I55" s="228"/>
      <c r="J55" s="237"/>
      <c r="K55" s="245"/>
      <c r="L55" s="203"/>
      <c r="M55" s="309"/>
    </row>
    <row r="56" spans="1:13" ht="41.4">
      <c r="A56" s="308" t="s">
        <v>403</v>
      </c>
      <c r="B56" s="200"/>
      <c r="C56" s="223" t="s">
        <v>368</v>
      </c>
      <c r="D56" s="201" t="s">
        <v>172</v>
      </c>
      <c r="E56" s="224">
        <v>62</v>
      </c>
      <c r="F56" s="219">
        <v>650</v>
      </c>
      <c r="G56" s="205">
        <f>E56*F56</f>
        <v>40300</v>
      </c>
      <c r="H56" s="234">
        <v>0</v>
      </c>
      <c r="I56" s="228">
        <f>J56-H56</f>
        <v>0</v>
      </c>
      <c r="J56" s="237">
        <v>0</v>
      </c>
      <c r="K56" s="245">
        <f>F56*H56</f>
        <v>0</v>
      </c>
      <c r="L56" s="203">
        <f>F56*I56</f>
        <v>0</v>
      </c>
      <c r="M56" s="309">
        <f>K56+L56</f>
        <v>0</v>
      </c>
    </row>
    <row r="57" spans="1:13" s="215" customFormat="1" ht="7.95" customHeight="1">
      <c r="A57" s="308"/>
      <c r="B57" s="200"/>
      <c r="C57" s="200"/>
      <c r="D57" s="201"/>
      <c r="E57" s="218"/>
      <c r="F57" s="219"/>
      <c r="G57" s="205"/>
      <c r="H57" s="238"/>
      <c r="I57" s="228"/>
      <c r="J57" s="237"/>
      <c r="K57" s="245"/>
      <c r="L57" s="203"/>
      <c r="M57" s="309"/>
    </row>
    <row r="58" spans="1:13" ht="15.6" customHeight="1">
      <c r="A58" s="308"/>
      <c r="B58" s="249" t="s">
        <v>202</v>
      </c>
      <c r="C58" s="223" t="s">
        <v>179</v>
      </c>
      <c r="D58" s="201"/>
      <c r="E58" s="218"/>
      <c r="F58" s="219"/>
      <c r="G58" s="205"/>
      <c r="H58" s="234"/>
      <c r="I58" s="228"/>
      <c r="J58" s="237"/>
      <c r="K58" s="245"/>
      <c r="L58" s="203"/>
      <c r="M58" s="309"/>
    </row>
    <row r="59" spans="1:13" s="215" customFormat="1" ht="7.95" customHeight="1">
      <c r="A59" s="308"/>
      <c r="B59" s="200"/>
      <c r="C59" s="200"/>
      <c r="D59" s="201"/>
      <c r="E59" s="218"/>
      <c r="F59" s="219"/>
      <c r="G59" s="205"/>
      <c r="H59" s="238"/>
      <c r="I59" s="228"/>
      <c r="J59" s="237"/>
      <c r="K59" s="245"/>
      <c r="L59" s="203"/>
      <c r="M59" s="309"/>
    </row>
    <row r="60" spans="1:13" ht="13.8">
      <c r="A60" s="308" t="s">
        <v>404</v>
      </c>
      <c r="B60" s="200"/>
      <c r="C60" s="223" t="s">
        <v>252</v>
      </c>
      <c r="D60" s="201" t="s">
        <v>172</v>
      </c>
      <c r="E60" s="224">
        <v>300</v>
      </c>
      <c r="F60" s="219">
        <v>50</v>
      </c>
      <c r="G60" s="205">
        <f>E60*F60</f>
        <v>15000</v>
      </c>
      <c r="H60" s="234">
        <v>0</v>
      </c>
      <c r="I60" s="228">
        <f>J60-H60</f>
        <v>0</v>
      </c>
      <c r="J60" s="237">
        <v>0</v>
      </c>
      <c r="K60" s="245">
        <f>F60*H60</f>
        <v>0</v>
      </c>
      <c r="L60" s="203">
        <f>F60*I60</f>
        <v>0</v>
      </c>
      <c r="M60" s="309">
        <f>K60+L60</f>
        <v>0</v>
      </c>
    </row>
    <row r="61" spans="1:13" s="215" customFormat="1" ht="7.95" customHeight="1">
      <c r="A61" s="308"/>
      <c r="B61" s="200"/>
      <c r="C61" s="200"/>
      <c r="D61" s="201"/>
      <c r="E61" s="218"/>
      <c r="F61" s="219"/>
      <c r="G61" s="205"/>
      <c r="H61" s="238"/>
      <c r="I61" s="228"/>
      <c r="J61" s="237"/>
      <c r="K61" s="245"/>
      <c r="L61" s="203"/>
      <c r="M61" s="309"/>
    </row>
    <row r="62" spans="1:13" ht="14.4" customHeight="1">
      <c r="A62" s="308"/>
      <c r="B62" s="200"/>
      <c r="C62" s="223" t="s">
        <v>253</v>
      </c>
      <c r="D62" s="201"/>
      <c r="E62" s="220"/>
      <c r="F62" s="219"/>
      <c r="G62" s="205"/>
      <c r="H62" s="234"/>
      <c r="I62" s="228"/>
      <c r="J62" s="237"/>
      <c r="K62" s="245"/>
      <c r="L62" s="203"/>
      <c r="M62" s="309"/>
    </row>
    <row r="63" spans="1:13" s="215" customFormat="1" ht="7.95" customHeight="1">
      <c r="A63" s="308"/>
      <c r="B63" s="200"/>
      <c r="C63" s="200"/>
      <c r="D63" s="201"/>
      <c r="E63" s="218"/>
      <c r="F63" s="219"/>
      <c r="G63" s="205"/>
      <c r="H63" s="238"/>
      <c r="I63" s="228"/>
      <c r="J63" s="237"/>
      <c r="K63" s="245"/>
      <c r="L63" s="203"/>
      <c r="M63" s="309"/>
    </row>
    <row r="64" spans="1:13" ht="34.200000000000003" customHeight="1">
      <c r="A64" s="308" t="s">
        <v>405</v>
      </c>
      <c r="B64" s="200" t="s">
        <v>203</v>
      </c>
      <c r="C64" s="223" t="s">
        <v>254</v>
      </c>
      <c r="D64" s="201" t="s">
        <v>174</v>
      </c>
      <c r="E64" s="224">
        <v>150</v>
      </c>
      <c r="F64" s="219">
        <v>50</v>
      </c>
      <c r="G64" s="205">
        <f>E64*F64</f>
        <v>7500</v>
      </c>
      <c r="H64" s="239">
        <v>0</v>
      </c>
      <c r="I64" s="228">
        <f>J64-H64</f>
        <v>0</v>
      </c>
      <c r="J64" s="237">
        <v>0</v>
      </c>
      <c r="K64" s="245">
        <f>F64*H64</f>
        <v>0</v>
      </c>
      <c r="L64" s="203">
        <f>F64*I64</f>
        <v>0</v>
      </c>
      <c r="M64" s="309">
        <f>K64+L64</f>
        <v>0</v>
      </c>
    </row>
    <row r="65" spans="1:13" s="215" customFormat="1" ht="7.95" customHeight="1">
      <c r="A65" s="308"/>
      <c r="B65" s="200"/>
      <c r="C65" s="200"/>
      <c r="D65" s="201"/>
      <c r="E65" s="218"/>
      <c r="F65" s="219"/>
      <c r="G65" s="205"/>
      <c r="H65" s="238"/>
      <c r="I65" s="228"/>
      <c r="J65" s="237"/>
      <c r="K65" s="245"/>
      <c r="L65" s="203"/>
      <c r="M65" s="309"/>
    </row>
    <row r="66" spans="1:13" ht="13.95" customHeight="1">
      <c r="A66" s="308" t="s">
        <v>187</v>
      </c>
      <c r="B66" s="200"/>
      <c r="C66" s="199" t="s">
        <v>374</v>
      </c>
      <c r="D66" s="201"/>
      <c r="E66" s="218"/>
      <c r="F66" s="219"/>
      <c r="G66" s="205"/>
      <c r="H66" s="238"/>
      <c r="I66" s="228"/>
      <c r="J66" s="237"/>
      <c r="K66" s="245"/>
      <c r="L66" s="203"/>
      <c r="M66" s="309"/>
    </row>
    <row r="67" spans="1:13" s="215" customFormat="1" ht="7.95" customHeight="1">
      <c r="A67" s="308"/>
      <c r="B67" s="200"/>
      <c r="C67" s="200"/>
      <c r="D67" s="201"/>
      <c r="E67" s="218"/>
      <c r="F67" s="219"/>
      <c r="G67" s="205"/>
      <c r="H67" s="238"/>
      <c r="I67" s="228"/>
      <c r="J67" s="237"/>
      <c r="K67" s="245"/>
      <c r="L67" s="203"/>
      <c r="M67" s="309"/>
    </row>
    <row r="68" spans="1:13" ht="22.2" customHeight="1">
      <c r="A68" s="308"/>
      <c r="B68" s="223" t="s">
        <v>255</v>
      </c>
      <c r="C68" s="225" t="s">
        <v>256</v>
      </c>
      <c r="D68" s="201"/>
      <c r="E68" s="220"/>
      <c r="F68" s="219"/>
      <c r="G68" s="205"/>
      <c r="H68" s="234"/>
      <c r="I68" s="228"/>
      <c r="J68" s="237"/>
      <c r="K68" s="245"/>
      <c r="L68" s="203"/>
      <c r="M68" s="309"/>
    </row>
    <row r="69" spans="1:13" s="215" customFormat="1" ht="7.95" customHeight="1">
      <c r="A69" s="308"/>
      <c r="B69" s="200"/>
      <c r="C69" s="200"/>
      <c r="D69" s="201"/>
      <c r="E69" s="218"/>
      <c r="F69" s="219"/>
      <c r="G69" s="205"/>
      <c r="H69" s="238"/>
      <c r="I69" s="228"/>
      <c r="J69" s="237"/>
      <c r="K69" s="245"/>
      <c r="L69" s="203"/>
      <c r="M69" s="309"/>
    </row>
    <row r="70" spans="1:13" ht="14.4" customHeight="1">
      <c r="A70" s="308"/>
      <c r="B70" s="200"/>
      <c r="C70" s="199" t="s">
        <v>257</v>
      </c>
      <c r="D70" s="201"/>
      <c r="E70" s="218"/>
      <c r="F70" s="219"/>
      <c r="G70" s="205"/>
      <c r="H70" s="234"/>
      <c r="I70" s="228"/>
      <c r="J70" s="237"/>
      <c r="K70" s="245"/>
      <c r="L70" s="203"/>
      <c r="M70" s="309"/>
    </row>
    <row r="71" spans="1:13" s="215" customFormat="1" ht="7.95" customHeight="1">
      <c r="A71" s="308"/>
      <c r="B71" s="200"/>
      <c r="C71" s="200"/>
      <c r="D71" s="201"/>
      <c r="E71" s="218"/>
      <c r="F71" s="219"/>
      <c r="G71" s="205"/>
      <c r="H71" s="238"/>
      <c r="I71" s="228"/>
      <c r="J71" s="237"/>
      <c r="K71" s="245"/>
      <c r="L71" s="203"/>
      <c r="M71" s="309"/>
    </row>
    <row r="72" spans="1:13" ht="13.95" customHeight="1">
      <c r="A72" s="308" t="s">
        <v>258</v>
      </c>
      <c r="B72" s="200" t="s">
        <v>151</v>
      </c>
      <c r="C72" s="200" t="s">
        <v>259</v>
      </c>
      <c r="D72" s="201" t="s">
        <v>174</v>
      </c>
      <c r="E72" s="220">
        <v>105</v>
      </c>
      <c r="F72" s="219">
        <v>350</v>
      </c>
      <c r="G72" s="205">
        <f>E72*F72</f>
        <v>36750</v>
      </c>
      <c r="H72" s="234">
        <v>0</v>
      </c>
      <c r="I72" s="228">
        <f>J72-H72</f>
        <v>0</v>
      </c>
      <c r="J72" s="237">
        <v>0</v>
      </c>
      <c r="K72" s="245">
        <f>F72*H72</f>
        <v>0</v>
      </c>
      <c r="L72" s="203">
        <f>F72*I72</f>
        <v>0</v>
      </c>
      <c r="M72" s="309">
        <f>K72+L72</f>
        <v>0</v>
      </c>
    </row>
    <row r="73" spans="1:13" s="215" customFormat="1" ht="7.95" customHeight="1">
      <c r="A73" s="308"/>
      <c r="B73" s="200"/>
      <c r="C73" s="200"/>
      <c r="D73" s="201"/>
      <c r="E73" s="218"/>
      <c r="F73" s="219"/>
      <c r="G73" s="205"/>
      <c r="H73" s="238"/>
      <c r="I73" s="228"/>
      <c r="J73" s="237"/>
      <c r="K73" s="245"/>
      <c r="L73" s="203"/>
      <c r="M73" s="309"/>
    </row>
    <row r="74" spans="1:13" ht="13.8">
      <c r="A74" s="308" t="s">
        <v>260</v>
      </c>
      <c r="B74" s="200" t="s">
        <v>151</v>
      </c>
      <c r="C74" s="200" t="s">
        <v>261</v>
      </c>
      <c r="D74" s="201" t="s">
        <v>174</v>
      </c>
      <c r="E74" s="220">
        <v>205</v>
      </c>
      <c r="F74" s="219">
        <v>350</v>
      </c>
      <c r="G74" s="205">
        <f>E74*F74</f>
        <v>71750</v>
      </c>
      <c r="H74" s="234">
        <v>0</v>
      </c>
      <c r="I74" s="228">
        <f>J74-H74</f>
        <v>0</v>
      </c>
      <c r="J74" s="237">
        <v>0</v>
      </c>
      <c r="K74" s="245">
        <f>F74*H74</f>
        <v>0</v>
      </c>
      <c r="L74" s="203">
        <f>F74*I74</f>
        <v>0</v>
      </c>
      <c r="M74" s="309">
        <f>K74+L74</f>
        <v>0</v>
      </c>
    </row>
    <row r="75" spans="1:13" s="215" customFormat="1" ht="7.95" customHeight="1">
      <c r="A75" s="308"/>
      <c r="B75" s="200"/>
      <c r="C75" s="200"/>
      <c r="D75" s="201"/>
      <c r="E75" s="218"/>
      <c r="F75" s="219"/>
      <c r="G75" s="205"/>
      <c r="H75" s="238"/>
      <c r="I75" s="228"/>
      <c r="J75" s="237"/>
      <c r="K75" s="245"/>
      <c r="L75" s="203"/>
      <c r="M75" s="309"/>
    </row>
    <row r="76" spans="1:13" ht="13.8">
      <c r="A76" s="308"/>
      <c r="B76" s="200" t="s">
        <v>152</v>
      </c>
      <c r="C76" s="199" t="s">
        <v>262</v>
      </c>
      <c r="D76" s="201"/>
      <c r="E76" s="218"/>
      <c r="F76" s="219"/>
      <c r="G76" s="205"/>
      <c r="H76" s="234"/>
      <c r="I76" s="228"/>
      <c r="J76" s="237"/>
      <c r="K76" s="245"/>
      <c r="L76" s="203"/>
      <c r="M76" s="309"/>
    </row>
    <row r="77" spans="1:13" s="215" customFormat="1" ht="7.95" customHeight="1">
      <c r="A77" s="308"/>
      <c r="B77" s="200"/>
      <c r="C77" s="200"/>
      <c r="D77" s="201"/>
      <c r="E77" s="218"/>
      <c r="F77" s="219"/>
      <c r="G77" s="205"/>
      <c r="H77" s="238"/>
      <c r="I77" s="228"/>
      <c r="J77" s="237"/>
      <c r="K77" s="245"/>
      <c r="L77" s="203"/>
      <c r="M77" s="309"/>
    </row>
    <row r="78" spans="1:13" ht="14.4" customHeight="1">
      <c r="A78" s="308" t="s">
        <v>263</v>
      </c>
      <c r="B78" s="200"/>
      <c r="C78" s="200" t="s">
        <v>264</v>
      </c>
      <c r="D78" s="201" t="s">
        <v>172</v>
      </c>
      <c r="E78" s="218">
        <v>3</v>
      </c>
      <c r="F78" s="219">
        <v>3000</v>
      </c>
      <c r="G78" s="205">
        <f>E78*F78</f>
        <v>9000</v>
      </c>
      <c r="H78" s="234">
        <v>0</v>
      </c>
      <c r="I78" s="228">
        <f>J78-H78</f>
        <v>0</v>
      </c>
      <c r="J78" s="237">
        <v>0</v>
      </c>
      <c r="K78" s="245">
        <f>F78*H78</f>
        <v>0</v>
      </c>
      <c r="L78" s="203">
        <f>F78*I78</f>
        <v>0</v>
      </c>
      <c r="M78" s="309">
        <f>K78+L78</f>
        <v>0</v>
      </c>
    </row>
    <row r="79" spans="1:13" s="215" customFormat="1" ht="7.95" customHeight="1">
      <c r="A79" s="308"/>
      <c r="B79" s="200"/>
      <c r="C79" s="200"/>
      <c r="D79" s="201"/>
      <c r="E79" s="218"/>
      <c r="F79" s="219"/>
      <c r="G79" s="205"/>
      <c r="H79" s="238"/>
      <c r="I79" s="228"/>
      <c r="J79" s="237"/>
      <c r="K79" s="245"/>
      <c r="L79" s="203"/>
      <c r="M79" s="309"/>
    </row>
    <row r="80" spans="1:13" ht="13.95" customHeight="1">
      <c r="A80" s="308" t="s">
        <v>265</v>
      </c>
      <c r="B80" s="200"/>
      <c r="C80" s="200" t="s">
        <v>266</v>
      </c>
      <c r="D80" s="201" t="s">
        <v>172</v>
      </c>
      <c r="E80" s="218">
        <v>1</v>
      </c>
      <c r="F80" s="219">
        <v>3000</v>
      </c>
      <c r="G80" s="205">
        <f>E80*F80</f>
        <v>3000</v>
      </c>
      <c r="H80" s="239">
        <v>0</v>
      </c>
      <c r="I80" s="228">
        <f>J80-H80</f>
        <v>0</v>
      </c>
      <c r="J80" s="237">
        <v>0</v>
      </c>
      <c r="K80" s="245">
        <f>F80*H80</f>
        <v>0</v>
      </c>
      <c r="L80" s="203">
        <f>F80*I80</f>
        <v>0</v>
      </c>
      <c r="M80" s="309">
        <f>K80+L80</f>
        <v>0</v>
      </c>
    </row>
    <row r="81" spans="1:13" s="215" customFormat="1" ht="7.95" customHeight="1">
      <c r="A81" s="308"/>
      <c r="B81" s="200"/>
      <c r="C81" s="200"/>
      <c r="D81" s="201"/>
      <c r="E81" s="218"/>
      <c r="F81" s="219"/>
      <c r="G81" s="205"/>
      <c r="H81" s="238"/>
      <c r="I81" s="228"/>
      <c r="J81" s="237"/>
      <c r="K81" s="245"/>
      <c r="L81" s="203"/>
      <c r="M81" s="309"/>
    </row>
    <row r="82" spans="1:13" ht="14.4" customHeight="1">
      <c r="A82" s="308" t="s">
        <v>267</v>
      </c>
      <c r="B82" s="200"/>
      <c r="C82" s="200" t="s">
        <v>268</v>
      </c>
      <c r="D82" s="201" t="s">
        <v>172</v>
      </c>
      <c r="E82" s="218">
        <v>4</v>
      </c>
      <c r="F82" s="219">
        <v>3000</v>
      </c>
      <c r="G82" s="205">
        <f>E82*F82</f>
        <v>12000</v>
      </c>
      <c r="H82" s="234">
        <v>0</v>
      </c>
      <c r="I82" s="228">
        <f>J82-H82</f>
        <v>0</v>
      </c>
      <c r="J82" s="237">
        <v>0</v>
      </c>
      <c r="K82" s="245">
        <f>F82*H82</f>
        <v>0</v>
      </c>
      <c r="L82" s="203">
        <f>F82*I82</f>
        <v>0</v>
      </c>
      <c r="M82" s="309">
        <f>K82+L82</f>
        <v>0</v>
      </c>
    </row>
    <row r="83" spans="1:13" s="215" customFormat="1" ht="7.95" customHeight="1">
      <c r="A83" s="308"/>
      <c r="B83" s="200"/>
      <c r="C83" s="200"/>
      <c r="D83" s="201"/>
      <c r="E83" s="218"/>
      <c r="F83" s="219"/>
      <c r="G83" s="205"/>
      <c r="H83" s="238"/>
      <c r="I83" s="228"/>
      <c r="J83" s="237"/>
      <c r="K83" s="245"/>
      <c r="L83" s="203"/>
      <c r="M83" s="309"/>
    </row>
    <row r="84" spans="1:13" ht="16.95" customHeight="1">
      <c r="A84" s="308"/>
      <c r="B84" s="200"/>
      <c r="C84" s="199" t="s">
        <v>269</v>
      </c>
      <c r="D84" s="201"/>
      <c r="E84" s="220"/>
      <c r="F84" s="219"/>
      <c r="G84" s="205"/>
      <c r="H84" s="234"/>
      <c r="I84" s="228"/>
      <c r="J84" s="237"/>
      <c r="K84" s="245"/>
      <c r="L84" s="203"/>
      <c r="M84" s="309"/>
    </row>
    <row r="85" spans="1:13" s="215" customFormat="1" ht="7.95" customHeight="1">
      <c r="A85" s="308"/>
      <c r="B85" s="200"/>
      <c r="C85" s="200"/>
      <c r="D85" s="201"/>
      <c r="E85" s="218"/>
      <c r="F85" s="219"/>
      <c r="G85" s="205"/>
      <c r="H85" s="238"/>
      <c r="I85" s="228"/>
      <c r="J85" s="237"/>
      <c r="K85" s="245"/>
      <c r="L85" s="203"/>
      <c r="M85" s="309"/>
    </row>
    <row r="86" spans="1:13" ht="16.95" customHeight="1">
      <c r="A86" s="308"/>
      <c r="B86" s="200"/>
      <c r="C86" s="200" t="s">
        <v>270</v>
      </c>
      <c r="D86" s="201"/>
      <c r="E86" s="218"/>
      <c r="F86" s="219"/>
      <c r="G86" s="205"/>
      <c r="H86" s="238"/>
      <c r="I86" s="228"/>
      <c r="J86" s="237"/>
      <c r="K86" s="245"/>
      <c r="L86" s="203"/>
      <c r="M86" s="309"/>
    </row>
    <row r="87" spans="1:13" s="215" customFormat="1" ht="7.95" customHeight="1">
      <c r="A87" s="308"/>
      <c r="B87" s="200"/>
      <c r="C87" s="200"/>
      <c r="D87" s="201"/>
      <c r="E87" s="218"/>
      <c r="F87" s="219"/>
      <c r="G87" s="205"/>
      <c r="H87" s="238"/>
      <c r="I87" s="228"/>
      <c r="J87" s="237"/>
      <c r="K87" s="245"/>
      <c r="L87" s="203"/>
      <c r="M87" s="309"/>
    </row>
    <row r="88" spans="1:13" ht="19.95" customHeight="1">
      <c r="A88" s="308" t="s">
        <v>271</v>
      </c>
      <c r="B88" s="200" t="s">
        <v>204</v>
      </c>
      <c r="C88" s="249" t="s">
        <v>272</v>
      </c>
      <c r="D88" s="201" t="s">
        <v>172</v>
      </c>
      <c r="E88" s="220">
        <v>1</v>
      </c>
      <c r="F88" s="219">
        <v>3500</v>
      </c>
      <c r="G88" s="205">
        <f>E88*F88</f>
        <v>3500</v>
      </c>
      <c r="H88" s="234">
        <v>0</v>
      </c>
      <c r="I88" s="228">
        <f>J88-H88</f>
        <v>0</v>
      </c>
      <c r="J88" s="237">
        <v>0</v>
      </c>
      <c r="K88" s="245">
        <f>F88*H88</f>
        <v>0</v>
      </c>
      <c r="L88" s="203">
        <f>F88*I88</f>
        <v>0</v>
      </c>
      <c r="M88" s="309">
        <f>K88+L88</f>
        <v>0</v>
      </c>
    </row>
    <row r="89" spans="1:13" s="215" customFormat="1" ht="7.95" customHeight="1">
      <c r="A89" s="308"/>
      <c r="B89" s="200"/>
      <c r="C89" s="200"/>
      <c r="D89" s="201"/>
      <c r="E89" s="218"/>
      <c r="F89" s="219"/>
      <c r="G89" s="205"/>
      <c r="H89" s="238"/>
      <c r="I89" s="228"/>
      <c r="J89" s="237"/>
      <c r="K89" s="245"/>
      <c r="L89" s="203"/>
      <c r="M89" s="309"/>
    </row>
    <row r="90" spans="1:13" ht="27.6">
      <c r="A90" s="308" t="s">
        <v>406</v>
      </c>
      <c r="B90" s="200"/>
      <c r="C90" s="200" t="s">
        <v>273</v>
      </c>
      <c r="D90" s="201" t="s">
        <v>172</v>
      </c>
      <c r="E90" s="218">
        <v>1</v>
      </c>
      <c r="F90" s="219">
        <v>3500</v>
      </c>
      <c r="G90" s="205">
        <f>E90*F90</f>
        <v>3500</v>
      </c>
      <c r="H90" s="234">
        <v>0</v>
      </c>
      <c r="I90" s="228">
        <f>J90-H90</f>
        <v>0</v>
      </c>
      <c r="J90" s="237">
        <v>0</v>
      </c>
      <c r="K90" s="245">
        <f>F90*H90</f>
        <v>0</v>
      </c>
      <c r="L90" s="203">
        <f>F90*I90</f>
        <v>0</v>
      </c>
      <c r="M90" s="309">
        <f>K90+L90</f>
        <v>0</v>
      </c>
    </row>
    <row r="91" spans="1:13" s="215" customFormat="1" ht="7.95" customHeight="1">
      <c r="A91" s="308"/>
      <c r="B91" s="200"/>
      <c r="C91" s="200"/>
      <c r="D91" s="201"/>
      <c r="E91" s="218"/>
      <c r="F91" s="219"/>
      <c r="G91" s="205"/>
      <c r="H91" s="238"/>
      <c r="I91" s="228"/>
      <c r="J91" s="237"/>
      <c r="K91" s="245"/>
      <c r="L91" s="203"/>
      <c r="M91" s="309"/>
    </row>
    <row r="92" spans="1:13" ht="14.4" customHeight="1">
      <c r="A92" s="308"/>
      <c r="B92" s="200" t="s">
        <v>152</v>
      </c>
      <c r="C92" s="200" t="s">
        <v>274</v>
      </c>
      <c r="D92" s="201"/>
      <c r="E92" s="220"/>
      <c r="F92" s="219"/>
      <c r="G92" s="205"/>
      <c r="H92" s="234"/>
      <c r="I92" s="228"/>
      <c r="J92" s="237"/>
      <c r="K92" s="245"/>
      <c r="L92" s="203"/>
      <c r="M92" s="309"/>
    </row>
    <row r="93" spans="1:13" s="215" customFormat="1" ht="7.95" customHeight="1">
      <c r="A93" s="308"/>
      <c r="B93" s="200"/>
      <c r="C93" s="200"/>
      <c r="D93" s="201"/>
      <c r="E93" s="218"/>
      <c r="F93" s="219"/>
      <c r="G93" s="205"/>
      <c r="H93" s="238"/>
      <c r="I93" s="228"/>
      <c r="J93" s="237"/>
      <c r="K93" s="245"/>
      <c r="L93" s="203"/>
      <c r="M93" s="309"/>
    </row>
    <row r="94" spans="1:13" ht="14.4" customHeight="1">
      <c r="A94" s="308"/>
      <c r="B94" s="200"/>
      <c r="C94" s="199" t="s">
        <v>275</v>
      </c>
      <c r="D94" s="201"/>
      <c r="E94" s="218"/>
      <c r="F94" s="219"/>
      <c r="G94" s="205"/>
      <c r="H94" s="234"/>
      <c r="I94" s="228"/>
      <c r="J94" s="237"/>
      <c r="K94" s="245"/>
      <c r="L94" s="203"/>
      <c r="M94" s="309"/>
    </row>
    <row r="95" spans="1:13" s="215" customFormat="1" ht="7.95" customHeight="1">
      <c r="A95" s="308"/>
      <c r="B95" s="200"/>
      <c r="C95" s="200"/>
      <c r="D95" s="201"/>
      <c r="E95" s="218"/>
      <c r="F95" s="219"/>
      <c r="G95" s="205"/>
      <c r="H95" s="238"/>
      <c r="I95" s="228"/>
      <c r="J95" s="237"/>
      <c r="K95" s="245"/>
      <c r="L95" s="203"/>
      <c r="M95" s="309"/>
    </row>
    <row r="96" spans="1:13" s="215" customFormat="1" ht="13.95" customHeight="1">
      <c r="A96" s="308" t="s">
        <v>407</v>
      </c>
      <c r="B96" s="200"/>
      <c r="C96" s="200" t="s">
        <v>276</v>
      </c>
      <c r="D96" s="201" t="s">
        <v>172</v>
      </c>
      <c r="E96" s="220">
        <v>35</v>
      </c>
      <c r="F96" s="219">
        <v>4000</v>
      </c>
      <c r="G96" s="205">
        <f>E96*F96</f>
        <v>140000</v>
      </c>
      <c r="H96" s="234">
        <v>0</v>
      </c>
      <c r="I96" s="228">
        <f>J96-H96</f>
        <v>0</v>
      </c>
      <c r="J96" s="237">
        <v>0</v>
      </c>
      <c r="K96" s="245">
        <f>F96*H96</f>
        <v>0</v>
      </c>
      <c r="L96" s="203">
        <f>F96*I96</f>
        <v>0</v>
      </c>
      <c r="M96" s="309">
        <f>K96+L96</f>
        <v>0</v>
      </c>
    </row>
    <row r="97" spans="1:13" s="215" customFormat="1" ht="7.95" customHeight="1">
      <c r="A97" s="308"/>
      <c r="B97" s="200"/>
      <c r="C97" s="200"/>
      <c r="D97" s="201"/>
      <c r="E97" s="218"/>
      <c r="F97" s="219"/>
      <c r="G97" s="205"/>
      <c r="H97" s="238"/>
      <c r="I97" s="228"/>
      <c r="J97" s="237"/>
      <c r="K97" s="245"/>
      <c r="L97" s="203"/>
      <c r="M97" s="309"/>
    </row>
    <row r="98" spans="1:13" s="215" customFormat="1" ht="14.4" customHeight="1">
      <c r="A98" s="308" t="s">
        <v>408</v>
      </c>
      <c r="B98" s="200"/>
      <c r="C98" s="200" t="s">
        <v>277</v>
      </c>
      <c r="D98" s="201" t="s">
        <v>172</v>
      </c>
      <c r="E98" s="220">
        <v>30</v>
      </c>
      <c r="F98" s="219">
        <v>4000</v>
      </c>
      <c r="G98" s="205">
        <f>E98*F98</f>
        <v>120000</v>
      </c>
      <c r="H98" s="234">
        <v>0</v>
      </c>
      <c r="I98" s="228">
        <f>J98-H98</f>
        <v>0</v>
      </c>
      <c r="J98" s="237">
        <v>0</v>
      </c>
      <c r="K98" s="245">
        <f>F98*H98</f>
        <v>0</v>
      </c>
      <c r="L98" s="203">
        <f>F98*I98</f>
        <v>0</v>
      </c>
      <c r="M98" s="309">
        <f>K98+L98</f>
        <v>0</v>
      </c>
    </row>
    <row r="99" spans="1:13" s="215" customFormat="1" ht="7.95" customHeight="1">
      <c r="A99" s="308"/>
      <c r="B99" s="200"/>
      <c r="C99" s="200"/>
      <c r="D99" s="201"/>
      <c r="E99" s="218"/>
      <c r="F99" s="219"/>
      <c r="G99" s="205"/>
      <c r="H99" s="238"/>
      <c r="I99" s="228"/>
      <c r="J99" s="237"/>
      <c r="K99" s="245"/>
      <c r="L99" s="203"/>
      <c r="M99" s="309"/>
    </row>
    <row r="100" spans="1:13" ht="13.2" customHeight="1">
      <c r="A100" s="308" t="s">
        <v>409</v>
      </c>
      <c r="B100" s="200"/>
      <c r="C100" s="200" t="s">
        <v>278</v>
      </c>
      <c r="D100" s="201" t="s">
        <v>172</v>
      </c>
      <c r="E100" s="220">
        <v>5</v>
      </c>
      <c r="F100" s="219">
        <v>4000</v>
      </c>
      <c r="G100" s="205">
        <f>E100*F100</f>
        <v>20000</v>
      </c>
      <c r="H100" s="234">
        <v>0</v>
      </c>
      <c r="I100" s="228">
        <f>J100-H100</f>
        <v>0</v>
      </c>
      <c r="J100" s="237">
        <v>0</v>
      </c>
      <c r="K100" s="245">
        <f>F100*H100</f>
        <v>0</v>
      </c>
      <c r="L100" s="203">
        <f>F100*I100</f>
        <v>0</v>
      </c>
      <c r="M100" s="309">
        <f>K100+L100</f>
        <v>0</v>
      </c>
    </row>
    <row r="101" spans="1:13" s="215" customFormat="1" ht="7.95" customHeight="1">
      <c r="A101" s="308"/>
      <c r="B101" s="200"/>
      <c r="C101" s="200"/>
      <c r="D101" s="201"/>
      <c r="E101" s="218"/>
      <c r="F101" s="219"/>
      <c r="G101" s="205"/>
      <c r="H101" s="238"/>
      <c r="I101" s="228"/>
      <c r="J101" s="237"/>
      <c r="K101" s="245"/>
      <c r="L101" s="203"/>
      <c r="M101" s="309"/>
    </row>
    <row r="102" spans="1:13" ht="14.4" customHeight="1">
      <c r="A102" s="308" t="s">
        <v>410</v>
      </c>
      <c r="B102" s="200" t="s">
        <v>166</v>
      </c>
      <c r="C102" s="200" t="s">
        <v>279</v>
      </c>
      <c r="D102" s="201" t="s">
        <v>172</v>
      </c>
      <c r="E102" s="218">
        <v>45</v>
      </c>
      <c r="F102" s="219">
        <v>4000</v>
      </c>
      <c r="G102" s="205">
        <f>E102*F102</f>
        <v>180000</v>
      </c>
      <c r="H102" s="234">
        <v>0</v>
      </c>
      <c r="I102" s="228">
        <f>J102-H102</f>
        <v>0</v>
      </c>
      <c r="J102" s="237">
        <v>0</v>
      </c>
      <c r="K102" s="245">
        <f>F102*H102</f>
        <v>0</v>
      </c>
      <c r="L102" s="203">
        <f>F102*I102</f>
        <v>0</v>
      </c>
      <c r="M102" s="309">
        <f>K102+L102</f>
        <v>0</v>
      </c>
    </row>
    <row r="103" spans="1:13" s="215" customFormat="1" ht="7.95" customHeight="1">
      <c r="A103" s="308"/>
      <c r="B103" s="200"/>
      <c r="C103" s="200"/>
      <c r="D103" s="201"/>
      <c r="E103" s="218"/>
      <c r="F103" s="219"/>
      <c r="G103" s="205"/>
      <c r="H103" s="238"/>
      <c r="I103" s="228"/>
      <c r="J103" s="237"/>
      <c r="K103" s="245"/>
      <c r="L103" s="203"/>
      <c r="M103" s="309"/>
    </row>
    <row r="104" spans="1:13" ht="27.6">
      <c r="A104" s="308" t="s">
        <v>411</v>
      </c>
      <c r="B104" s="200"/>
      <c r="C104" s="200" t="s">
        <v>280</v>
      </c>
      <c r="D104" s="201" t="s">
        <v>172</v>
      </c>
      <c r="E104" s="220">
        <v>45</v>
      </c>
      <c r="F104" s="219">
        <v>4000</v>
      </c>
      <c r="G104" s="205">
        <f>E102*F102</f>
        <v>180000</v>
      </c>
      <c r="H104" s="234">
        <v>0</v>
      </c>
      <c r="I104" s="228">
        <f>J102-H102</f>
        <v>0</v>
      </c>
      <c r="J104" s="237">
        <v>0</v>
      </c>
      <c r="K104" s="245">
        <f>F102*H102</f>
        <v>0</v>
      </c>
      <c r="L104" s="203">
        <f>F102*I102</f>
        <v>0</v>
      </c>
      <c r="M104" s="309">
        <f>K102+L102</f>
        <v>0</v>
      </c>
    </row>
    <row r="105" spans="1:13" s="215" customFormat="1" ht="7.95" customHeight="1">
      <c r="A105" s="308"/>
      <c r="B105" s="200"/>
      <c r="C105" s="200"/>
      <c r="D105" s="201"/>
      <c r="E105" s="218"/>
      <c r="F105" s="219"/>
      <c r="G105" s="205"/>
      <c r="H105" s="238"/>
      <c r="I105" s="228"/>
      <c r="J105" s="237"/>
      <c r="K105" s="245"/>
      <c r="L105" s="203"/>
      <c r="M105" s="309"/>
    </row>
    <row r="106" spans="1:13" ht="14.4" customHeight="1">
      <c r="A106" s="308" t="s">
        <v>412</v>
      </c>
      <c r="B106" s="200"/>
      <c r="C106" s="199" t="s">
        <v>281</v>
      </c>
      <c r="D106" s="201" t="s">
        <v>236</v>
      </c>
      <c r="E106" s="220"/>
      <c r="F106" s="219"/>
      <c r="G106" s="205"/>
      <c r="H106" s="234"/>
      <c r="I106" s="228"/>
      <c r="J106" s="237"/>
      <c r="K106" s="245"/>
      <c r="L106" s="203"/>
      <c r="M106" s="309"/>
    </row>
    <row r="107" spans="1:13" ht="14.4" customHeight="1">
      <c r="A107" s="308" t="s">
        <v>413</v>
      </c>
      <c r="B107" s="200"/>
      <c r="C107" s="200" t="s">
        <v>282</v>
      </c>
      <c r="D107" s="201"/>
      <c r="E107" s="218"/>
      <c r="F107" s="219"/>
      <c r="G107" s="205"/>
      <c r="H107" s="234"/>
      <c r="I107" s="228"/>
      <c r="J107" s="237"/>
      <c r="K107" s="245"/>
      <c r="L107" s="203"/>
      <c r="M107" s="309"/>
    </row>
    <row r="108" spans="1:13" s="215" customFormat="1" ht="7.95" customHeight="1">
      <c r="A108" s="308"/>
      <c r="B108" s="200"/>
      <c r="C108" s="200"/>
      <c r="D108" s="201"/>
      <c r="E108" s="218"/>
      <c r="F108" s="219"/>
      <c r="G108" s="205"/>
      <c r="H108" s="238"/>
      <c r="I108" s="228"/>
      <c r="J108" s="237"/>
      <c r="K108" s="245"/>
      <c r="L108" s="203"/>
      <c r="M108" s="309"/>
    </row>
    <row r="109" spans="1:13" ht="15.6" customHeight="1">
      <c r="A109" s="308" t="s">
        <v>414</v>
      </c>
      <c r="B109" s="200"/>
      <c r="C109" s="200" t="s">
        <v>283</v>
      </c>
      <c r="D109" s="201" t="s">
        <v>174</v>
      </c>
      <c r="E109" s="218">
        <v>13</v>
      </c>
      <c r="F109" s="219">
        <v>1850</v>
      </c>
      <c r="G109" s="205">
        <f>E109*F109</f>
        <v>24050</v>
      </c>
      <c r="H109" s="239">
        <v>0</v>
      </c>
      <c r="I109" s="228">
        <f>J107-H107</f>
        <v>0</v>
      </c>
      <c r="J109" s="237">
        <v>0</v>
      </c>
      <c r="K109" s="245">
        <f>F107*H107</f>
        <v>0</v>
      </c>
      <c r="L109" s="203">
        <f>F107*I107</f>
        <v>0</v>
      </c>
      <c r="M109" s="309">
        <f>K107+L107</f>
        <v>0</v>
      </c>
    </row>
    <row r="110" spans="1:13" s="215" customFormat="1" ht="7.95" customHeight="1">
      <c r="A110" s="308"/>
      <c r="B110" s="200"/>
      <c r="C110" s="200"/>
      <c r="D110" s="201"/>
      <c r="E110" s="218"/>
      <c r="F110" s="219"/>
      <c r="G110" s="205"/>
      <c r="H110" s="238"/>
      <c r="I110" s="228"/>
      <c r="J110" s="237"/>
      <c r="K110" s="245"/>
      <c r="L110" s="203"/>
      <c r="M110" s="309"/>
    </row>
    <row r="111" spans="1:13" ht="14.4" customHeight="1">
      <c r="A111" s="308" t="s">
        <v>415</v>
      </c>
      <c r="B111" s="200"/>
      <c r="C111" s="200" t="s">
        <v>284</v>
      </c>
      <c r="D111" s="201" t="s">
        <v>174</v>
      </c>
      <c r="E111" s="218">
        <v>18</v>
      </c>
      <c r="F111" s="219">
        <v>1850</v>
      </c>
      <c r="G111" s="205">
        <f>E111*F111</f>
        <v>33300</v>
      </c>
      <c r="H111" s="234">
        <v>0</v>
      </c>
      <c r="I111" s="228">
        <f>J90-H90</f>
        <v>0</v>
      </c>
      <c r="J111" s="237">
        <v>0</v>
      </c>
      <c r="K111" s="245">
        <f>F90*H90</f>
        <v>0</v>
      </c>
      <c r="L111" s="203">
        <f>F90*I90</f>
        <v>0</v>
      </c>
      <c r="M111" s="309">
        <f>K90+L90</f>
        <v>0</v>
      </c>
    </row>
    <row r="112" spans="1:13" s="215" customFormat="1" ht="7.95" customHeight="1">
      <c r="A112" s="308"/>
      <c r="B112" s="200"/>
      <c r="C112" s="200"/>
      <c r="D112" s="201"/>
      <c r="E112" s="218"/>
      <c r="F112" s="219"/>
      <c r="G112" s="205"/>
      <c r="H112" s="238"/>
      <c r="I112" s="228"/>
      <c r="J112" s="237"/>
      <c r="K112" s="245"/>
      <c r="L112" s="203"/>
      <c r="M112" s="309"/>
    </row>
    <row r="113" spans="1:13" ht="28.95" customHeight="1">
      <c r="A113" s="308"/>
      <c r="B113" s="200" t="s">
        <v>416</v>
      </c>
      <c r="C113" s="199" t="s">
        <v>205</v>
      </c>
      <c r="D113" s="201"/>
      <c r="E113" s="220"/>
      <c r="F113" s="219"/>
      <c r="G113" s="205"/>
      <c r="H113" s="234"/>
      <c r="I113" s="228"/>
      <c r="J113" s="237"/>
      <c r="K113" s="245"/>
      <c r="L113" s="203"/>
      <c r="M113" s="309"/>
    </row>
    <row r="114" spans="1:13" s="215" customFormat="1" ht="7.95" customHeight="1">
      <c r="A114" s="308"/>
      <c r="B114" s="200"/>
      <c r="C114" s="200"/>
      <c r="D114" s="201"/>
      <c r="E114" s="218"/>
      <c r="F114" s="219"/>
      <c r="G114" s="205"/>
      <c r="H114" s="238"/>
      <c r="I114" s="228"/>
      <c r="J114" s="237"/>
      <c r="K114" s="245"/>
      <c r="L114" s="203"/>
      <c r="M114" s="309"/>
    </row>
    <row r="115" spans="1:13" ht="13.95" customHeight="1">
      <c r="A115" s="308"/>
      <c r="B115" s="200" t="s">
        <v>166</v>
      </c>
      <c r="C115" s="200" t="s">
        <v>285</v>
      </c>
      <c r="D115" s="201"/>
      <c r="E115" s="218"/>
      <c r="F115" s="219"/>
      <c r="G115" s="205"/>
      <c r="H115" s="234"/>
      <c r="I115" s="228"/>
      <c r="J115" s="237"/>
      <c r="K115" s="245"/>
      <c r="L115" s="203"/>
      <c r="M115" s="309"/>
    </row>
    <row r="116" spans="1:13" s="215" customFormat="1" ht="7.95" customHeight="1">
      <c r="A116" s="308"/>
      <c r="B116" s="200"/>
      <c r="C116" s="200"/>
      <c r="D116" s="201"/>
      <c r="E116" s="218"/>
      <c r="F116" s="219"/>
      <c r="G116" s="205"/>
      <c r="H116" s="238"/>
      <c r="I116" s="228"/>
      <c r="J116" s="237"/>
      <c r="K116" s="245"/>
      <c r="L116" s="203"/>
      <c r="M116" s="309"/>
    </row>
    <row r="117" spans="1:13" ht="13.95" customHeight="1">
      <c r="A117" s="308"/>
      <c r="B117" s="200"/>
      <c r="C117" s="200" t="s">
        <v>286</v>
      </c>
      <c r="D117" s="201"/>
      <c r="E117" s="220"/>
      <c r="F117" s="219"/>
      <c r="G117" s="205"/>
      <c r="H117" s="234"/>
      <c r="I117" s="228"/>
      <c r="J117" s="237"/>
      <c r="K117" s="245"/>
      <c r="L117" s="203"/>
      <c r="M117" s="309"/>
    </row>
    <row r="118" spans="1:13" s="215" customFormat="1" ht="7.95" customHeight="1">
      <c r="A118" s="308"/>
      <c r="B118" s="200"/>
      <c r="C118" s="200"/>
      <c r="D118" s="201"/>
      <c r="E118" s="218"/>
      <c r="F118" s="219"/>
      <c r="G118" s="205"/>
      <c r="H118" s="238"/>
      <c r="I118" s="228"/>
      <c r="J118" s="237"/>
      <c r="K118" s="245"/>
      <c r="L118" s="203"/>
      <c r="M118" s="309"/>
    </row>
    <row r="119" spans="1:13" ht="14.4" customHeight="1">
      <c r="A119" s="308" t="s">
        <v>417</v>
      </c>
      <c r="B119" s="200"/>
      <c r="C119" s="200" t="s">
        <v>287</v>
      </c>
      <c r="D119" s="201" t="s">
        <v>174</v>
      </c>
      <c r="E119" s="218">
        <v>200</v>
      </c>
      <c r="F119" s="219">
        <v>650</v>
      </c>
      <c r="G119" s="205">
        <f>E119*F119</f>
        <v>130000</v>
      </c>
      <c r="H119" s="234">
        <v>0</v>
      </c>
      <c r="I119" s="228">
        <f>J119-H119</f>
        <v>0</v>
      </c>
      <c r="J119" s="237">
        <v>0</v>
      </c>
      <c r="K119" s="245">
        <f>F119*H119</f>
        <v>0</v>
      </c>
      <c r="L119" s="203">
        <f>F119*I119</f>
        <v>0</v>
      </c>
      <c r="M119" s="309">
        <f>K119+L119</f>
        <v>0</v>
      </c>
    </row>
    <row r="120" spans="1:13" s="215" customFormat="1" ht="7.95" customHeight="1">
      <c r="A120" s="308"/>
      <c r="B120" s="200"/>
      <c r="C120" s="200"/>
      <c r="D120" s="201"/>
      <c r="E120" s="218"/>
      <c r="F120" s="219"/>
      <c r="G120" s="205"/>
      <c r="H120" s="238"/>
      <c r="I120" s="228"/>
      <c r="J120" s="237"/>
      <c r="K120" s="245"/>
      <c r="L120" s="203"/>
      <c r="M120" s="309"/>
    </row>
    <row r="121" spans="1:13" ht="14.4" customHeight="1">
      <c r="A121" s="308" t="s">
        <v>418</v>
      </c>
      <c r="B121" s="200"/>
      <c r="C121" s="200" t="s">
        <v>288</v>
      </c>
      <c r="D121" s="201" t="s">
        <v>174</v>
      </c>
      <c r="E121" s="218">
        <v>5</v>
      </c>
      <c r="F121" s="219">
        <v>450</v>
      </c>
      <c r="G121" s="205">
        <f>E121*F121</f>
        <v>2250</v>
      </c>
      <c r="H121" s="234">
        <v>0</v>
      </c>
      <c r="I121" s="228">
        <f>J121-H121</f>
        <v>0</v>
      </c>
      <c r="J121" s="237">
        <v>0</v>
      </c>
      <c r="K121" s="245">
        <f>F121*H121</f>
        <v>0</v>
      </c>
      <c r="L121" s="203">
        <f>F121*I121</f>
        <v>0</v>
      </c>
      <c r="M121" s="309">
        <f>K121+L121</f>
        <v>0</v>
      </c>
    </row>
    <row r="122" spans="1:13" s="215" customFormat="1" ht="7.95" customHeight="1">
      <c r="A122" s="308"/>
      <c r="B122" s="200"/>
      <c r="C122" s="200"/>
      <c r="D122" s="201"/>
      <c r="E122" s="218"/>
      <c r="F122" s="219"/>
      <c r="G122" s="205"/>
      <c r="H122" s="238"/>
      <c r="I122" s="228"/>
      <c r="J122" s="237"/>
      <c r="K122" s="245"/>
      <c r="L122" s="203"/>
      <c r="M122" s="309"/>
    </row>
    <row r="123" spans="1:13" ht="17.399999999999999" customHeight="1">
      <c r="A123" s="308" t="s">
        <v>419</v>
      </c>
      <c r="B123" s="200" t="s">
        <v>180</v>
      </c>
      <c r="C123" s="200" t="s">
        <v>492</v>
      </c>
      <c r="D123" s="201" t="s">
        <v>174</v>
      </c>
      <c r="E123" s="218">
        <v>20</v>
      </c>
      <c r="F123" s="219">
        <v>450</v>
      </c>
      <c r="G123" s="205">
        <f>E123*F123</f>
        <v>9000</v>
      </c>
      <c r="H123" s="239">
        <v>0</v>
      </c>
      <c r="I123" s="228">
        <f>J123-H123</f>
        <v>0</v>
      </c>
      <c r="J123" s="237">
        <v>0</v>
      </c>
      <c r="K123" s="245">
        <f>F123*H123</f>
        <v>0</v>
      </c>
      <c r="L123" s="203">
        <f>F123*I123</f>
        <v>0</v>
      </c>
      <c r="M123" s="309">
        <f>K123+L123</f>
        <v>0</v>
      </c>
    </row>
    <row r="124" spans="1:13" s="215" customFormat="1" ht="7.95" customHeight="1">
      <c r="A124" s="308"/>
      <c r="B124" s="200"/>
      <c r="C124" s="200"/>
      <c r="D124" s="201"/>
      <c r="E124" s="218"/>
      <c r="F124" s="219"/>
      <c r="G124" s="205"/>
      <c r="H124" s="238"/>
      <c r="I124" s="228"/>
      <c r="J124" s="237"/>
      <c r="K124" s="245"/>
      <c r="L124" s="203"/>
      <c r="M124" s="309"/>
    </row>
    <row r="125" spans="1:13" ht="14.4" customHeight="1">
      <c r="A125" s="308" t="s">
        <v>420</v>
      </c>
      <c r="B125" s="200"/>
      <c r="C125" s="200" t="s">
        <v>289</v>
      </c>
      <c r="D125" s="201" t="s">
        <v>165</v>
      </c>
      <c r="E125" s="218">
        <v>45</v>
      </c>
      <c r="F125" s="219">
        <v>100</v>
      </c>
      <c r="G125" s="205">
        <f>E125*F125</f>
        <v>4500</v>
      </c>
      <c r="H125" s="234">
        <v>0</v>
      </c>
      <c r="I125" s="228">
        <f>J125-H125</f>
        <v>0</v>
      </c>
      <c r="J125" s="237">
        <v>0</v>
      </c>
      <c r="K125" s="245">
        <f>F125*H125</f>
        <v>0</v>
      </c>
      <c r="L125" s="203">
        <f>F125*I125</f>
        <v>0</v>
      </c>
      <c r="M125" s="309">
        <f>K125+L125</f>
        <v>0</v>
      </c>
    </row>
    <row r="126" spans="1:13" s="215" customFormat="1" ht="7.95" customHeight="1">
      <c r="A126" s="308"/>
      <c r="B126" s="200"/>
      <c r="C126" s="200"/>
      <c r="D126" s="201"/>
      <c r="E126" s="218"/>
      <c r="F126" s="219"/>
      <c r="G126" s="205"/>
      <c r="H126" s="238"/>
      <c r="I126" s="228"/>
      <c r="J126" s="237"/>
      <c r="K126" s="245"/>
      <c r="L126" s="203"/>
      <c r="M126" s="309"/>
    </row>
    <row r="127" spans="1:13" ht="14.4" customHeight="1">
      <c r="A127" s="308" t="s">
        <v>421</v>
      </c>
      <c r="B127" s="200"/>
      <c r="C127" s="200" t="s">
        <v>290</v>
      </c>
      <c r="D127" s="201" t="s">
        <v>165</v>
      </c>
      <c r="E127" s="218">
        <v>45</v>
      </c>
      <c r="F127" s="219">
        <v>100</v>
      </c>
      <c r="G127" s="205">
        <f>E127*F127</f>
        <v>4500</v>
      </c>
      <c r="H127" s="234">
        <v>0</v>
      </c>
      <c r="I127" s="228">
        <f>J127-H127</f>
        <v>0</v>
      </c>
      <c r="J127" s="237">
        <v>0</v>
      </c>
      <c r="K127" s="245">
        <f>F127*H127</f>
        <v>0</v>
      </c>
      <c r="L127" s="203">
        <f>F127*I127</f>
        <v>0</v>
      </c>
      <c r="M127" s="309">
        <f>K127+L127</f>
        <v>0</v>
      </c>
    </row>
    <row r="128" spans="1:13" s="215" customFormat="1" ht="7.95" customHeight="1">
      <c r="A128" s="308"/>
      <c r="B128" s="200"/>
      <c r="C128" s="200"/>
      <c r="D128" s="201"/>
      <c r="E128" s="218"/>
      <c r="F128" s="219"/>
      <c r="G128" s="205"/>
      <c r="H128" s="238"/>
      <c r="I128" s="228"/>
      <c r="J128" s="237"/>
      <c r="K128" s="245"/>
      <c r="L128" s="203"/>
      <c r="M128" s="309"/>
    </row>
    <row r="129" spans="1:13" ht="16.2" customHeight="1">
      <c r="A129" s="308" t="s">
        <v>422</v>
      </c>
      <c r="B129" s="200"/>
      <c r="C129" s="200" t="s">
        <v>291</v>
      </c>
      <c r="D129" s="201" t="s">
        <v>165</v>
      </c>
      <c r="E129" s="218">
        <v>24</v>
      </c>
      <c r="F129" s="219">
        <v>100</v>
      </c>
      <c r="G129" s="205">
        <f>E129*F129</f>
        <v>2400</v>
      </c>
      <c r="H129" s="239">
        <v>0</v>
      </c>
      <c r="I129" s="228">
        <f>J129-H129</f>
        <v>0</v>
      </c>
      <c r="J129" s="237">
        <v>0</v>
      </c>
      <c r="K129" s="245">
        <f>F129*H129</f>
        <v>0</v>
      </c>
      <c r="L129" s="203">
        <f>F129*I129</f>
        <v>0</v>
      </c>
      <c r="M129" s="309">
        <f>K129+L129</f>
        <v>0</v>
      </c>
    </row>
    <row r="130" spans="1:13" s="215" customFormat="1" ht="7.95" customHeight="1">
      <c r="A130" s="308"/>
      <c r="B130" s="200"/>
      <c r="C130" s="200"/>
      <c r="D130" s="201"/>
      <c r="E130" s="218"/>
      <c r="F130" s="219"/>
      <c r="G130" s="205"/>
      <c r="H130" s="238"/>
      <c r="I130" s="228"/>
      <c r="J130" s="237"/>
      <c r="K130" s="245"/>
      <c r="L130" s="203"/>
      <c r="M130" s="309"/>
    </row>
    <row r="131" spans="1:13" ht="14.4" customHeight="1">
      <c r="A131" s="308" t="s">
        <v>423</v>
      </c>
      <c r="B131" s="200"/>
      <c r="C131" s="200" t="s">
        <v>292</v>
      </c>
      <c r="D131" s="201" t="s">
        <v>165</v>
      </c>
      <c r="E131" s="218">
        <v>45</v>
      </c>
      <c r="F131" s="219">
        <v>100</v>
      </c>
      <c r="G131" s="205">
        <f>E131*F131</f>
        <v>4500</v>
      </c>
      <c r="H131" s="234">
        <v>0</v>
      </c>
      <c r="I131" s="228">
        <f>J131-H131</f>
        <v>0</v>
      </c>
      <c r="J131" s="237">
        <v>0</v>
      </c>
      <c r="K131" s="245">
        <f>F131*H131</f>
        <v>0</v>
      </c>
      <c r="L131" s="203">
        <f>F131*I131</f>
        <v>0</v>
      </c>
      <c r="M131" s="309">
        <f>K131+L131</f>
        <v>0</v>
      </c>
    </row>
    <row r="132" spans="1:13" s="215" customFormat="1" ht="7.95" customHeight="1">
      <c r="A132" s="308"/>
      <c r="B132" s="200"/>
      <c r="C132" s="200"/>
      <c r="D132" s="201"/>
      <c r="E132" s="218"/>
      <c r="F132" s="219"/>
      <c r="G132" s="205"/>
      <c r="H132" s="238"/>
      <c r="I132" s="228"/>
      <c r="J132" s="237"/>
      <c r="K132" s="245"/>
      <c r="L132" s="203"/>
      <c r="M132" s="309"/>
    </row>
    <row r="133" spans="1:13" ht="27.6">
      <c r="A133" s="308" t="s">
        <v>424</v>
      </c>
      <c r="B133" s="200"/>
      <c r="C133" s="200" t="s">
        <v>293</v>
      </c>
      <c r="D133" s="201" t="s">
        <v>165</v>
      </c>
      <c r="E133" s="218">
        <v>45</v>
      </c>
      <c r="F133" s="219">
        <v>100</v>
      </c>
      <c r="G133" s="205">
        <f>E133*F133</f>
        <v>4500</v>
      </c>
      <c r="H133" s="239">
        <v>0</v>
      </c>
      <c r="I133" s="228">
        <f>J133-H133</f>
        <v>0</v>
      </c>
      <c r="J133" s="237">
        <v>0</v>
      </c>
      <c r="K133" s="245">
        <f>F133*H133</f>
        <v>0</v>
      </c>
      <c r="L133" s="203">
        <f>F133*I133</f>
        <v>0</v>
      </c>
      <c r="M133" s="309">
        <f>K133+L133</f>
        <v>0</v>
      </c>
    </row>
    <row r="134" spans="1:13" s="215" customFormat="1" ht="7.95" customHeight="1">
      <c r="A134" s="308"/>
      <c r="B134" s="200"/>
      <c r="C134" s="200"/>
      <c r="D134" s="201"/>
      <c r="E134" s="218"/>
      <c r="F134" s="219"/>
      <c r="G134" s="205"/>
      <c r="H134" s="238"/>
      <c r="I134" s="228"/>
      <c r="J134" s="237"/>
      <c r="K134" s="245"/>
      <c r="L134" s="203"/>
      <c r="M134" s="309"/>
    </row>
    <row r="135" spans="1:13" ht="14.4" customHeight="1">
      <c r="A135" s="308" t="s">
        <v>425</v>
      </c>
      <c r="B135" s="200"/>
      <c r="C135" s="200" t="s">
        <v>294</v>
      </c>
      <c r="D135" s="201" t="s">
        <v>165</v>
      </c>
      <c r="E135" s="218">
        <v>90</v>
      </c>
      <c r="F135" s="219">
        <v>100</v>
      </c>
      <c r="G135" s="205">
        <f>E135*F135</f>
        <v>9000</v>
      </c>
      <c r="H135" s="234">
        <v>0</v>
      </c>
      <c r="I135" s="228">
        <f>J135-H135</f>
        <v>0</v>
      </c>
      <c r="J135" s="237">
        <v>0</v>
      </c>
      <c r="K135" s="245">
        <f>F135*H135</f>
        <v>0</v>
      </c>
      <c r="L135" s="203">
        <f>F135*I135</f>
        <v>0</v>
      </c>
      <c r="M135" s="309">
        <f>K135+L135</f>
        <v>0</v>
      </c>
    </row>
    <row r="136" spans="1:13" s="215" customFormat="1" ht="7.95" customHeight="1">
      <c r="A136" s="308"/>
      <c r="B136" s="200"/>
      <c r="C136" s="200"/>
      <c r="D136" s="201"/>
      <c r="E136" s="218"/>
      <c r="F136" s="219"/>
      <c r="G136" s="205"/>
      <c r="H136" s="238"/>
      <c r="I136" s="228"/>
      <c r="J136" s="237"/>
      <c r="K136" s="245"/>
      <c r="L136" s="203"/>
      <c r="M136" s="309"/>
    </row>
    <row r="137" spans="1:13" ht="14.4" customHeight="1">
      <c r="A137" s="308"/>
      <c r="B137" s="200" t="s">
        <v>164</v>
      </c>
      <c r="C137" s="200" t="s">
        <v>295</v>
      </c>
      <c r="D137" s="201"/>
      <c r="E137" s="220"/>
      <c r="F137" s="219"/>
      <c r="G137" s="205"/>
      <c r="H137" s="234"/>
      <c r="I137" s="228"/>
      <c r="J137" s="237"/>
      <c r="K137" s="245"/>
      <c r="L137" s="203"/>
      <c r="M137" s="309"/>
    </row>
    <row r="138" spans="1:13" s="215" customFormat="1" ht="7.95" customHeight="1">
      <c r="A138" s="308"/>
      <c r="B138" s="200"/>
      <c r="C138" s="200"/>
      <c r="D138" s="201"/>
      <c r="E138" s="218"/>
      <c r="F138" s="219"/>
      <c r="G138" s="205"/>
      <c r="H138" s="238"/>
      <c r="I138" s="228"/>
      <c r="J138" s="237"/>
      <c r="K138" s="245"/>
      <c r="L138" s="203"/>
      <c r="M138" s="309"/>
    </row>
    <row r="139" spans="1:13" ht="14.4" customHeight="1">
      <c r="A139" s="308" t="s">
        <v>426</v>
      </c>
      <c r="B139" s="200"/>
      <c r="C139" s="200" t="s">
        <v>296</v>
      </c>
      <c r="D139" s="201" t="s">
        <v>165</v>
      </c>
      <c r="E139" s="218">
        <v>45</v>
      </c>
      <c r="F139" s="219">
        <v>120</v>
      </c>
      <c r="G139" s="205">
        <f>E139*F139</f>
        <v>5400</v>
      </c>
      <c r="H139" s="234">
        <v>0</v>
      </c>
      <c r="I139" s="228">
        <f>J139-H139</f>
        <v>0</v>
      </c>
      <c r="J139" s="237">
        <v>0</v>
      </c>
      <c r="K139" s="245">
        <f>F139*H139</f>
        <v>0</v>
      </c>
      <c r="L139" s="203">
        <f>F139*I139</f>
        <v>0</v>
      </c>
      <c r="M139" s="309">
        <f>K139+L139</f>
        <v>0</v>
      </c>
    </row>
    <row r="140" spans="1:13" s="215" customFormat="1" ht="7.95" customHeight="1">
      <c r="A140" s="308"/>
      <c r="B140" s="200"/>
      <c r="C140" s="200"/>
      <c r="D140" s="201"/>
      <c r="E140" s="218"/>
      <c r="F140" s="219"/>
      <c r="G140" s="205"/>
      <c r="H140" s="238"/>
      <c r="I140" s="228"/>
      <c r="J140" s="237"/>
      <c r="K140" s="245"/>
      <c r="L140" s="203"/>
      <c r="M140" s="309"/>
    </row>
    <row r="141" spans="1:13" ht="14.4" customHeight="1">
      <c r="A141" s="308" t="s">
        <v>426</v>
      </c>
      <c r="B141" s="200"/>
      <c r="C141" s="200" t="s">
        <v>297</v>
      </c>
      <c r="D141" s="201" t="s">
        <v>165</v>
      </c>
      <c r="E141" s="218">
        <v>40</v>
      </c>
      <c r="F141" s="219">
        <v>120</v>
      </c>
      <c r="G141" s="205">
        <f>E141*F141</f>
        <v>4800</v>
      </c>
      <c r="H141" s="234">
        <v>0</v>
      </c>
      <c r="I141" s="228">
        <f>J141-H141</f>
        <v>0</v>
      </c>
      <c r="J141" s="237">
        <v>0</v>
      </c>
      <c r="K141" s="245">
        <f>F141*H141</f>
        <v>0</v>
      </c>
      <c r="L141" s="203">
        <f>F141*I141</f>
        <v>0</v>
      </c>
      <c r="M141" s="309">
        <f>K141+L141</f>
        <v>0</v>
      </c>
    </row>
    <row r="142" spans="1:13" s="215" customFormat="1" ht="7.95" customHeight="1">
      <c r="A142" s="308"/>
      <c r="B142" s="200"/>
      <c r="C142" s="200"/>
      <c r="D142" s="201"/>
      <c r="E142" s="218"/>
      <c r="F142" s="219"/>
      <c r="G142" s="205"/>
      <c r="H142" s="238"/>
      <c r="I142" s="228"/>
      <c r="J142" s="237"/>
      <c r="K142" s="245"/>
      <c r="L142" s="203"/>
      <c r="M142" s="309"/>
    </row>
    <row r="143" spans="1:13" ht="16.2" customHeight="1">
      <c r="A143" s="308"/>
      <c r="B143" s="200" t="s">
        <v>166</v>
      </c>
      <c r="C143" s="200" t="s">
        <v>298</v>
      </c>
      <c r="D143" s="201"/>
      <c r="E143" s="218"/>
      <c r="F143" s="219"/>
      <c r="G143" s="205"/>
      <c r="H143" s="238"/>
      <c r="I143" s="228"/>
      <c r="J143" s="237"/>
      <c r="K143" s="245"/>
      <c r="L143" s="203"/>
      <c r="M143" s="309"/>
    </row>
    <row r="144" spans="1:13" s="215" customFormat="1" ht="7.95" customHeight="1">
      <c r="A144" s="308"/>
      <c r="B144" s="200"/>
      <c r="C144" s="200"/>
      <c r="D144" s="201"/>
      <c r="E144" s="218"/>
      <c r="F144" s="219"/>
      <c r="G144" s="205"/>
      <c r="H144" s="238"/>
      <c r="I144" s="228"/>
      <c r="J144" s="237"/>
      <c r="K144" s="245"/>
      <c r="L144" s="203"/>
      <c r="M144" s="309"/>
    </row>
    <row r="145" spans="1:13" ht="14.4" customHeight="1">
      <c r="A145" s="308" t="s">
        <v>427</v>
      </c>
      <c r="B145" s="200"/>
      <c r="C145" s="200" t="s">
        <v>299</v>
      </c>
      <c r="D145" s="201" t="s">
        <v>165</v>
      </c>
      <c r="E145" s="220">
        <v>16</v>
      </c>
      <c r="F145" s="219">
        <v>350</v>
      </c>
      <c r="G145" s="205">
        <f>E145*F145</f>
        <v>5600</v>
      </c>
      <c r="H145" s="234">
        <v>0</v>
      </c>
      <c r="I145" s="228">
        <f>J145-H145</f>
        <v>0</v>
      </c>
      <c r="J145" s="237">
        <v>0</v>
      </c>
      <c r="K145" s="245">
        <f>F145*H145</f>
        <v>0</v>
      </c>
      <c r="L145" s="203">
        <f>F145*I145</f>
        <v>0</v>
      </c>
      <c r="M145" s="309">
        <f>K145+L145</f>
        <v>0</v>
      </c>
    </row>
    <row r="146" spans="1:13" s="215" customFormat="1" ht="7.95" customHeight="1">
      <c r="A146" s="308"/>
      <c r="B146" s="200"/>
      <c r="C146" s="200"/>
      <c r="D146" s="201"/>
      <c r="E146" s="218"/>
      <c r="F146" s="219"/>
      <c r="G146" s="205"/>
      <c r="H146" s="238"/>
      <c r="I146" s="228"/>
      <c r="J146" s="237"/>
      <c r="K146" s="245"/>
      <c r="L146" s="203"/>
      <c r="M146" s="309"/>
    </row>
    <row r="147" spans="1:13" ht="17.399999999999999" customHeight="1">
      <c r="A147" s="308" t="s">
        <v>428</v>
      </c>
      <c r="B147" s="200"/>
      <c r="C147" s="200" t="s">
        <v>300</v>
      </c>
      <c r="D147" s="201" t="s">
        <v>111</v>
      </c>
      <c r="E147" s="220">
        <v>4</v>
      </c>
      <c r="F147" s="219">
        <v>10000</v>
      </c>
      <c r="G147" s="205">
        <f>E147*F147</f>
        <v>40000</v>
      </c>
      <c r="H147" s="234">
        <v>0</v>
      </c>
      <c r="I147" s="228">
        <f>J147-H147</f>
        <v>0</v>
      </c>
      <c r="J147" s="237">
        <v>0</v>
      </c>
      <c r="K147" s="245">
        <f>F147*H147</f>
        <v>0</v>
      </c>
      <c r="L147" s="203">
        <f>F147*I147</f>
        <v>0</v>
      </c>
      <c r="M147" s="309">
        <f>K147+L147</f>
        <v>0</v>
      </c>
    </row>
    <row r="148" spans="1:13" s="215" customFormat="1" ht="7.95" customHeight="1">
      <c r="A148" s="308"/>
      <c r="B148" s="200"/>
      <c r="C148" s="200"/>
      <c r="D148" s="201"/>
      <c r="E148" s="218"/>
      <c r="F148" s="219"/>
      <c r="G148" s="205"/>
      <c r="H148" s="238"/>
      <c r="I148" s="228"/>
      <c r="J148" s="237"/>
      <c r="K148" s="245"/>
      <c r="L148" s="203"/>
      <c r="M148" s="309"/>
    </row>
    <row r="149" spans="1:13" ht="14.4" customHeight="1">
      <c r="A149" s="308"/>
      <c r="B149" s="200"/>
      <c r="C149" s="200" t="s">
        <v>301</v>
      </c>
      <c r="D149" s="201"/>
      <c r="E149" s="218"/>
      <c r="F149" s="219"/>
      <c r="G149" s="205"/>
      <c r="H149" s="234"/>
      <c r="I149" s="228"/>
      <c r="J149" s="237"/>
      <c r="K149" s="245"/>
      <c r="L149" s="203"/>
      <c r="M149" s="309"/>
    </row>
    <row r="150" spans="1:13" s="215" customFormat="1" ht="7.95" customHeight="1">
      <c r="A150" s="308"/>
      <c r="B150" s="200"/>
      <c r="C150" s="200"/>
      <c r="D150" s="201"/>
      <c r="E150" s="218"/>
      <c r="F150" s="219"/>
      <c r="G150" s="205"/>
      <c r="H150" s="238"/>
      <c r="I150" s="228"/>
      <c r="J150" s="237"/>
      <c r="K150" s="245"/>
      <c r="L150" s="203"/>
      <c r="M150" s="309"/>
    </row>
    <row r="151" spans="1:13" ht="14.4" customHeight="1">
      <c r="A151" s="308" t="s">
        <v>429</v>
      </c>
      <c r="B151" s="200"/>
      <c r="C151" s="200" t="s">
        <v>302</v>
      </c>
      <c r="D151" s="201" t="s">
        <v>174</v>
      </c>
      <c r="E151" s="218">
        <v>135</v>
      </c>
      <c r="F151" s="219">
        <v>650</v>
      </c>
      <c r="G151" s="205">
        <f>E151*F151</f>
        <v>87750</v>
      </c>
      <c r="H151" s="234">
        <v>0</v>
      </c>
      <c r="I151" s="228">
        <f>J151-H151</f>
        <v>0</v>
      </c>
      <c r="J151" s="237">
        <v>0</v>
      </c>
      <c r="K151" s="245">
        <f>F151*H151</f>
        <v>0</v>
      </c>
      <c r="L151" s="203">
        <f>F151*I151</f>
        <v>0</v>
      </c>
      <c r="M151" s="309">
        <f>K151+L151</f>
        <v>0</v>
      </c>
    </row>
    <row r="152" spans="1:13" s="215" customFormat="1" ht="7.95" customHeight="1">
      <c r="A152" s="308"/>
      <c r="B152" s="200"/>
      <c r="C152" s="200"/>
      <c r="D152" s="201"/>
      <c r="E152" s="218"/>
      <c r="F152" s="219"/>
      <c r="G152" s="205"/>
      <c r="H152" s="238"/>
      <c r="I152" s="228"/>
      <c r="J152" s="237"/>
      <c r="K152" s="245"/>
      <c r="L152" s="203"/>
      <c r="M152" s="309"/>
    </row>
    <row r="153" spans="1:13" ht="14.4" customHeight="1">
      <c r="A153" s="308" t="s">
        <v>431</v>
      </c>
      <c r="B153" s="200"/>
      <c r="C153" s="200" t="s">
        <v>303</v>
      </c>
      <c r="D153" s="201" t="s">
        <v>174</v>
      </c>
      <c r="E153" s="218">
        <v>3</v>
      </c>
      <c r="F153" s="219">
        <v>450</v>
      </c>
      <c r="G153" s="205">
        <f>E153*F153</f>
        <v>1350</v>
      </c>
      <c r="H153" s="239">
        <v>0</v>
      </c>
      <c r="I153" s="228">
        <f>J153-H153</f>
        <v>0</v>
      </c>
      <c r="J153" s="237">
        <v>0</v>
      </c>
      <c r="K153" s="245">
        <f>F153*H153</f>
        <v>0</v>
      </c>
      <c r="L153" s="203">
        <f>F153*I153</f>
        <v>0</v>
      </c>
      <c r="M153" s="309">
        <f>K153+L153</f>
        <v>0</v>
      </c>
    </row>
    <row r="154" spans="1:13" s="215" customFormat="1" ht="7.95" customHeight="1">
      <c r="A154" s="308"/>
      <c r="B154" s="200"/>
      <c r="C154" s="200"/>
      <c r="D154" s="201"/>
      <c r="E154" s="218"/>
      <c r="F154" s="219"/>
      <c r="G154" s="205"/>
      <c r="H154" s="238"/>
      <c r="I154" s="228"/>
      <c r="J154" s="237"/>
      <c r="K154" s="245"/>
      <c r="L154" s="203"/>
      <c r="M154" s="309"/>
    </row>
    <row r="155" spans="1:13" ht="16.2" customHeight="1">
      <c r="A155" s="308"/>
      <c r="B155" s="200"/>
      <c r="C155" s="199" t="s">
        <v>304</v>
      </c>
      <c r="D155" s="201"/>
      <c r="E155" s="220"/>
      <c r="F155" s="219"/>
      <c r="G155" s="205"/>
      <c r="H155" s="234"/>
      <c r="I155" s="228"/>
      <c r="J155" s="237"/>
      <c r="K155" s="245"/>
      <c r="L155" s="203"/>
      <c r="M155" s="309"/>
    </row>
    <row r="156" spans="1:13" s="215" customFormat="1" ht="7.95" customHeight="1">
      <c r="A156" s="308"/>
      <c r="B156" s="200"/>
      <c r="C156" s="200"/>
      <c r="D156" s="201"/>
      <c r="E156" s="218"/>
      <c r="F156" s="219"/>
      <c r="G156" s="205"/>
      <c r="H156" s="238"/>
      <c r="I156" s="228"/>
      <c r="J156" s="237"/>
      <c r="K156" s="245"/>
      <c r="L156" s="203"/>
      <c r="M156" s="309"/>
    </row>
    <row r="157" spans="1:13" ht="16.2" customHeight="1">
      <c r="A157" s="308"/>
      <c r="B157" s="200"/>
      <c r="C157" s="200" t="s">
        <v>305</v>
      </c>
      <c r="D157" s="201"/>
      <c r="E157" s="218"/>
      <c r="F157" s="219"/>
      <c r="G157" s="205"/>
      <c r="H157" s="238"/>
      <c r="I157" s="228"/>
      <c r="J157" s="237"/>
      <c r="K157" s="245"/>
      <c r="L157" s="203"/>
      <c r="M157" s="309"/>
    </row>
    <row r="158" spans="1:13" s="215" customFormat="1" ht="7.95" customHeight="1">
      <c r="A158" s="308"/>
      <c r="B158" s="200"/>
      <c r="C158" s="200"/>
      <c r="D158" s="201"/>
      <c r="E158" s="218"/>
      <c r="F158" s="219"/>
      <c r="G158" s="205"/>
      <c r="H158" s="238"/>
      <c r="I158" s="228"/>
      <c r="J158" s="237"/>
      <c r="K158" s="245"/>
      <c r="L158" s="203"/>
      <c r="M158" s="309"/>
    </row>
    <row r="159" spans="1:13" s="215" customFormat="1" ht="27.6">
      <c r="A159" s="308" t="s">
        <v>430</v>
      </c>
      <c r="B159" s="200"/>
      <c r="C159" s="200" t="s">
        <v>306</v>
      </c>
      <c r="D159" s="201" t="s">
        <v>111</v>
      </c>
      <c r="E159" s="218">
        <v>1</v>
      </c>
      <c r="F159" s="219">
        <v>1500</v>
      </c>
      <c r="G159" s="205">
        <f>E159*F159</f>
        <v>1500</v>
      </c>
      <c r="H159" s="239">
        <v>0</v>
      </c>
      <c r="I159" s="228">
        <f>J159-H159</f>
        <v>0</v>
      </c>
      <c r="J159" s="237">
        <v>0</v>
      </c>
      <c r="K159" s="245">
        <f>F159*H159</f>
        <v>0</v>
      </c>
      <c r="L159" s="203">
        <f>F159*I159</f>
        <v>0</v>
      </c>
      <c r="M159" s="309">
        <f>K159+L159</f>
        <v>0</v>
      </c>
    </row>
    <row r="160" spans="1:13" s="215" customFormat="1" ht="7.95" customHeight="1">
      <c r="A160" s="308"/>
      <c r="B160" s="200"/>
      <c r="C160" s="200"/>
      <c r="D160" s="201"/>
      <c r="E160" s="218"/>
      <c r="F160" s="219"/>
      <c r="G160" s="205"/>
      <c r="H160" s="238"/>
      <c r="I160" s="228"/>
      <c r="J160" s="237"/>
      <c r="K160" s="245"/>
      <c r="L160" s="203"/>
      <c r="M160" s="309"/>
    </row>
    <row r="161" spans="1:13" s="252" customFormat="1" ht="24" customHeight="1">
      <c r="A161" s="308" t="s">
        <v>432</v>
      </c>
      <c r="B161" s="200"/>
      <c r="C161" s="200" t="s">
        <v>307</v>
      </c>
      <c r="D161" s="201" t="s">
        <v>111</v>
      </c>
      <c r="E161" s="220">
        <v>1</v>
      </c>
      <c r="F161" s="219">
        <v>1500</v>
      </c>
      <c r="G161" s="205">
        <f>E161*F161</f>
        <v>1500</v>
      </c>
      <c r="H161" s="239">
        <v>0</v>
      </c>
      <c r="I161" s="228">
        <f>J161-H161</f>
        <v>0</v>
      </c>
      <c r="J161" s="237">
        <v>0</v>
      </c>
      <c r="K161" s="245">
        <f>F161*H161</f>
        <v>0</v>
      </c>
      <c r="L161" s="203">
        <f>F161*I161</f>
        <v>0</v>
      </c>
      <c r="M161" s="309">
        <f>K161+L161</f>
        <v>0</v>
      </c>
    </row>
    <row r="162" spans="1:13" s="215" customFormat="1" ht="7.95" customHeight="1">
      <c r="A162" s="308"/>
      <c r="B162" s="200"/>
      <c r="C162" s="200"/>
      <c r="D162" s="201"/>
      <c r="E162" s="218"/>
      <c r="F162" s="219"/>
      <c r="G162" s="205"/>
      <c r="H162" s="238"/>
      <c r="I162" s="228"/>
      <c r="J162" s="237"/>
      <c r="K162" s="245"/>
      <c r="L162" s="203"/>
      <c r="M162" s="309"/>
    </row>
    <row r="163" spans="1:13" s="215" customFormat="1" ht="28.95" customHeight="1">
      <c r="A163" s="308" t="s">
        <v>433</v>
      </c>
      <c r="B163" s="200" t="s">
        <v>66</v>
      </c>
      <c r="C163" s="200" t="s">
        <v>308</v>
      </c>
      <c r="D163" s="201" t="s">
        <v>111</v>
      </c>
      <c r="E163" s="218">
        <v>1</v>
      </c>
      <c r="F163" s="219">
        <v>50</v>
      </c>
      <c r="G163" s="205">
        <f>E163*F163</f>
        <v>50</v>
      </c>
      <c r="H163" s="239">
        <v>0</v>
      </c>
      <c r="I163" s="228">
        <f>J163-H163</f>
        <v>0</v>
      </c>
      <c r="J163" s="237">
        <v>0</v>
      </c>
      <c r="K163" s="245">
        <f>F163*H163</f>
        <v>0</v>
      </c>
      <c r="L163" s="203">
        <f>F163*I163</f>
        <v>0</v>
      </c>
      <c r="M163" s="309">
        <f>K163+L163</f>
        <v>0</v>
      </c>
    </row>
    <row r="164" spans="1:13" s="215" customFormat="1" ht="7.95" customHeight="1">
      <c r="A164" s="308"/>
      <c r="B164" s="200"/>
      <c r="C164" s="200"/>
      <c r="D164" s="201"/>
      <c r="E164" s="218"/>
      <c r="F164" s="219"/>
      <c r="G164" s="205"/>
      <c r="H164" s="238"/>
      <c r="I164" s="228"/>
      <c r="J164" s="237"/>
      <c r="K164" s="245"/>
      <c r="L164" s="203"/>
      <c r="M164" s="309"/>
    </row>
    <row r="165" spans="1:13" ht="14.4" customHeight="1">
      <c r="A165" s="308"/>
      <c r="B165" s="200" t="s">
        <v>434</v>
      </c>
      <c r="C165" s="199" t="s">
        <v>209</v>
      </c>
      <c r="D165" s="201"/>
      <c r="E165" s="218"/>
      <c r="F165" s="219"/>
      <c r="G165" s="205"/>
      <c r="H165" s="234"/>
      <c r="I165" s="228"/>
      <c r="J165" s="237"/>
      <c r="K165" s="245"/>
      <c r="L165" s="203"/>
      <c r="M165" s="309"/>
    </row>
    <row r="166" spans="1:13" s="215" customFormat="1" ht="7.95" customHeight="1">
      <c r="A166" s="308"/>
      <c r="B166" s="200"/>
      <c r="C166" s="200"/>
      <c r="D166" s="201"/>
      <c r="E166" s="218"/>
      <c r="F166" s="219"/>
      <c r="G166" s="205"/>
      <c r="H166" s="238"/>
      <c r="I166" s="228"/>
      <c r="J166" s="237"/>
      <c r="K166" s="245"/>
      <c r="L166" s="203"/>
      <c r="M166" s="309"/>
    </row>
    <row r="167" spans="1:13" ht="14.4" customHeight="1">
      <c r="A167" s="308"/>
      <c r="B167" s="200"/>
      <c r="C167" s="200" t="s">
        <v>309</v>
      </c>
      <c r="D167" s="201"/>
      <c r="E167" s="218"/>
      <c r="F167" s="219"/>
      <c r="G167" s="205"/>
      <c r="H167" s="234"/>
      <c r="I167" s="228"/>
      <c r="J167" s="237"/>
      <c r="K167" s="245"/>
      <c r="L167" s="203"/>
      <c r="M167" s="309"/>
    </row>
    <row r="168" spans="1:13" s="215" customFormat="1" ht="7.95" customHeight="1">
      <c r="A168" s="308"/>
      <c r="B168" s="200"/>
      <c r="C168" s="200"/>
      <c r="D168" s="201"/>
      <c r="E168" s="218"/>
      <c r="F168" s="219"/>
      <c r="G168" s="205"/>
      <c r="H168" s="238"/>
      <c r="I168" s="228"/>
      <c r="J168" s="237"/>
      <c r="K168" s="245"/>
      <c r="L168" s="203"/>
      <c r="M168" s="309"/>
    </row>
    <row r="169" spans="1:13" ht="13.5" customHeight="1">
      <c r="A169" s="308" t="s">
        <v>435</v>
      </c>
      <c r="B169" s="200"/>
      <c r="C169" s="200" t="s">
        <v>310</v>
      </c>
      <c r="D169" s="201" t="s">
        <v>174</v>
      </c>
      <c r="E169" s="220">
        <v>155</v>
      </c>
      <c r="F169" s="219">
        <v>50</v>
      </c>
      <c r="G169" s="205">
        <f>E169*F169</f>
        <v>7750</v>
      </c>
      <c r="H169" s="234">
        <v>0</v>
      </c>
      <c r="I169" s="228">
        <f>J169-H169</f>
        <v>0</v>
      </c>
      <c r="J169" s="237">
        <v>0</v>
      </c>
      <c r="K169" s="245">
        <f>F169*H169</f>
        <v>0</v>
      </c>
      <c r="L169" s="203">
        <f>F169*I169</f>
        <v>0</v>
      </c>
      <c r="M169" s="309">
        <f>K169+L169</f>
        <v>0</v>
      </c>
    </row>
    <row r="170" spans="1:13" s="215" customFormat="1" ht="7.95" customHeight="1">
      <c r="A170" s="308"/>
      <c r="B170" s="200"/>
      <c r="C170" s="200"/>
      <c r="D170" s="201"/>
      <c r="E170" s="218"/>
      <c r="F170" s="219"/>
      <c r="G170" s="205"/>
      <c r="H170" s="238"/>
      <c r="I170" s="228"/>
      <c r="J170" s="237"/>
      <c r="K170" s="245"/>
      <c r="L170" s="203"/>
      <c r="M170" s="309"/>
    </row>
    <row r="171" spans="1:13" ht="16.95" customHeight="1">
      <c r="A171" s="308" t="s">
        <v>436</v>
      </c>
      <c r="B171" s="200"/>
      <c r="C171" s="200" t="s">
        <v>311</v>
      </c>
      <c r="D171" s="201" t="s">
        <v>174</v>
      </c>
      <c r="E171" s="218">
        <v>8</v>
      </c>
      <c r="F171" s="219">
        <v>50</v>
      </c>
      <c r="G171" s="205">
        <f>E171*F171</f>
        <v>400</v>
      </c>
      <c r="H171" s="234">
        <v>0</v>
      </c>
      <c r="I171" s="228">
        <f>J171-H171</f>
        <v>0</v>
      </c>
      <c r="J171" s="237">
        <v>0</v>
      </c>
      <c r="K171" s="245">
        <f>F171*H171</f>
        <v>0</v>
      </c>
      <c r="L171" s="203">
        <f>F171*I171</f>
        <v>0</v>
      </c>
      <c r="M171" s="309">
        <f>K171+L171</f>
        <v>0</v>
      </c>
    </row>
    <row r="172" spans="1:13" s="215" customFormat="1" ht="7.95" customHeight="1">
      <c r="A172" s="308"/>
      <c r="B172" s="200"/>
      <c r="C172" s="200"/>
      <c r="D172" s="201"/>
      <c r="E172" s="218"/>
      <c r="F172" s="219"/>
      <c r="G172" s="205"/>
      <c r="H172" s="238"/>
      <c r="I172" s="228"/>
      <c r="J172" s="237"/>
      <c r="K172" s="245"/>
      <c r="L172" s="203"/>
      <c r="M172" s="309"/>
    </row>
    <row r="173" spans="1:13" ht="16.95" customHeight="1">
      <c r="A173" s="308" t="s">
        <v>437</v>
      </c>
      <c r="B173" s="200"/>
      <c r="C173" s="200" t="s">
        <v>312</v>
      </c>
      <c r="D173" s="201" t="s">
        <v>174</v>
      </c>
      <c r="E173" s="220">
        <v>8</v>
      </c>
      <c r="F173" s="219">
        <v>50</v>
      </c>
      <c r="G173" s="205">
        <f>E171*F171</f>
        <v>400</v>
      </c>
      <c r="H173" s="234">
        <v>0</v>
      </c>
      <c r="I173" s="228">
        <f>J173-H173</f>
        <v>0</v>
      </c>
      <c r="J173" s="237">
        <v>0</v>
      </c>
      <c r="K173" s="245">
        <f>F173*H173</f>
        <v>0</v>
      </c>
      <c r="L173" s="203">
        <f>F173*I173</f>
        <v>0</v>
      </c>
      <c r="M173" s="309">
        <f>K173+L173</f>
        <v>0</v>
      </c>
    </row>
    <row r="174" spans="1:13" s="215" customFormat="1" ht="7.95" customHeight="1">
      <c r="A174" s="308"/>
      <c r="B174" s="200"/>
      <c r="C174" s="200"/>
      <c r="D174" s="201"/>
      <c r="E174" s="218"/>
      <c r="F174" s="219"/>
      <c r="G174" s="205"/>
      <c r="H174" s="238"/>
      <c r="I174" s="228"/>
      <c r="J174" s="237"/>
      <c r="K174" s="245"/>
      <c r="L174" s="203"/>
      <c r="M174" s="309"/>
    </row>
    <row r="175" spans="1:13" ht="14.4" customHeight="1">
      <c r="A175" s="308" t="s">
        <v>438</v>
      </c>
      <c r="B175" s="200"/>
      <c r="C175" s="200" t="s">
        <v>313</v>
      </c>
      <c r="D175" s="201" t="s">
        <v>174</v>
      </c>
      <c r="E175" s="218">
        <v>6</v>
      </c>
      <c r="F175" s="219">
        <v>50</v>
      </c>
      <c r="G175" s="205">
        <f>E173*F173</f>
        <v>400</v>
      </c>
      <c r="H175" s="234">
        <v>0</v>
      </c>
      <c r="I175" s="228">
        <f>J175-H175</f>
        <v>0</v>
      </c>
      <c r="J175" s="237">
        <v>0</v>
      </c>
      <c r="K175" s="245">
        <f>F175*H175</f>
        <v>0</v>
      </c>
      <c r="L175" s="203">
        <f>F175*I175</f>
        <v>0</v>
      </c>
      <c r="M175" s="309">
        <f>K175+L175</f>
        <v>0</v>
      </c>
    </row>
    <row r="176" spans="1:13" s="215" customFormat="1" ht="7.95" customHeight="1">
      <c r="A176" s="308"/>
      <c r="B176" s="200"/>
      <c r="C176" s="200"/>
      <c r="D176" s="201"/>
      <c r="E176" s="218"/>
      <c r="F176" s="219"/>
      <c r="G176" s="205"/>
      <c r="H176" s="238"/>
      <c r="I176" s="228"/>
      <c r="J176" s="237"/>
      <c r="K176" s="245"/>
      <c r="L176" s="203"/>
      <c r="M176" s="309"/>
    </row>
    <row r="177" spans="1:13" ht="25.95" customHeight="1">
      <c r="A177" s="308"/>
      <c r="B177" s="200" t="s">
        <v>439</v>
      </c>
      <c r="C177" s="200" t="s">
        <v>314</v>
      </c>
      <c r="D177" s="201"/>
      <c r="E177" s="220"/>
      <c r="F177" s="219"/>
      <c r="G177" s="205"/>
      <c r="H177" s="234"/>
      <c r="I177" s="228"/>
      <c r="J177" s="237"/>
      <c r="K177" s="245"/>
      <c r="L177" s="203"/>
      <c r="M177" s="309"/>
    </row>
    <row r="178" spans="1:13" s="215" customFormat="1" ht="7.95" customHeight="1">
      <c r="A178" s="308"/>
      <c r="B178" s="200"/>
      <c r="C178" s="200"/>
      <c r="D178" s="201"/>
      <c r="E178" s="218"/>
      <c r="F178" s="219"/>
      <c r="G178" s="205"/>
      <c r="H178" s="238"/>
      <c r="I178" s="228"/>
      <c r="J178" s="237"/>
      <c r="K178" s="245"/>
      <c r="L178" s="203"/>
      <c r="M178" s="309"/>
    </row>
    <row r="179" spans="1:13" ht="17.399999999999999" customHeight="1">
      <c r="A179" s="308" t="s">
        <v>440</v>
      </c>
      <c r="B179" s="200"/>
      <c r="C179" s="200" t="s">
        <v>315</v>
      </c>
      <c r="D179" s="201" t="s">
        <v>174</v>
      </c>
      <c r="E179" s="218">
        <v>95</v>
      </c>
      <c r="F179" s="219">
        <v>65</v>
      </c>
      <c r="G179" s="205">
        <f>E179*F179</f>
        <v>6175</v>
      </c>
      <c r="H179" s="234">
        <v>0</v>
      </c>
      <c r="I179" s="228">
        <f>J179-H179</f>
        <v>0</v>
      </c>
      <c r="J179" s="237">
        <v>0</v>
      </c>
      <c r="K179" s="245">
        <f>F179*H179</f>
        <v>0</v>
      </c>
      <c r="L179" s="203">
        <f>F179*I179</f>
        <v>0</v>
      </c>
      <c r="M179" s="309">
        <f>K179+L179</f>
        <v>0</v>
      </c>
    </row>
    <row r="180" spans="1:13" s="215" customFormat="1" ht="7.95" customHeight="1">
      <c r="A180" s="308"/>
      <c r="B180" s="200"/>
      <c r="C180" s="200"/>
      <c r="D180" s="201"/>
      <c r="E180" s="218"/>
      <c r="F180" s="219"/>
      <c r="G180" s="205"/>
      <c r="H180" s="238"/>
      <c r="I180" s="228"/>
      <c r="J180" s="237"/>
      <c r="K180" s="245"/>
      <c r="L180" s="203"/>
      <c r="M180" s="309"/>
    </row>
    <row r="181" spans="1:13" ht="14.4" customHeight="1">
      <c r="A181" s="308" t="s">
        <v>441</v>
      </c>
      <c r="B181" s="200"/>
      <c r="C181" s="200" t="s">
        <v>316</v>
      </c>
      <c r="D181" s="201" t="s">
        <v>174</v>
      </c>
      <c r="E181" s="218">
        <v>10</v>
      </c>
      <c r="F181" s="219">
        <v>65</v>
      </c>
      <c r="G181" s="205">
        <f>E181*F181</f>
        <v>650</v>
      </c>
      <c r="H181" s="234">
        <v>0</v>
      </c>
      <c r="I181" s="228">
        <f>J181-H181</f>
        <v>0</v>
      </c>
      <c r="J181" s="237">
        <v>0</v>
      </c>
      <c r="K181" s="245">
        <f>F181*H181</f>
        <v>0</v>
      </c>
      <c r="L181" s="203">
        <f>F181*I181</f>
        <v>0</v>
      </c>
      <c r="M181" s="309">
        <f>K181+L181</f>
        <v>0</v>
      </c>
    </row>
    <row r="182" spans="1:13" s="215" customFormat="1" ht="7.95" customHeight="1">
      <c r="A182" s="308"/>
      <c r="B182" s="200"/>
      <c r="C182" s="200"/>
      <c r="D182" s="201"/>
      <c r="E182" s="218"/>
      <c r="F182" s="219"/>
      <c r="G182" s="205"/>
      <c r="H182" s="238"/>
      <c r="I182" s="228"/>
      <c r="J182" s="237"/>
      <c r="K182" s="245"/>
      <c r="L182" s="203"/>
      <c r="M182" s="309"/>
    </row>
    <row r="183" spans="1:13" ht="13.5" customHeight="1">
      <c r="A183" s="308" t="s">
        <v>442</v>
      </c>
      <c r="B183" s="200"/>
      <c r="C183" s="200" t="s">
        <v>317</v>
      </c>
      <c r="D183" s="201" t="s">
        <v>174</v>
      </c>
      <c r="E183" s="218">
        <v>10</v>
      </c>
      <c r="F183" s="219">
        <v>65</v>
      </c>
      <c r="G183" s="205">
        <f>E183*F183</f>
        <v>650</v>
      </c>
      <c r="H183" s="234">
        <v>0</v>
      </c>
      <c r="I183" s="228">
        <f>J183-H183</f>
        <v>0</v>
      </c>
      <c r="J183" s="237">
        <v>0</v>
      </c>
      <c r="K183" s="245">
        <f>F183*H183</f>
        <v>0</v>
      </c>
      <c r="L183" s="203">
        <f>F183*I183</f>
        <v>0</v>
      </c>
      <c r="M183" s="309">
        <f>K183+L183</f>
        <v>0</v>
      </c>
    </row>
    <row r="184" spans="1:13" s="215" customFormat="1" ht="7.95" customHeight="1">
      <c r="A184" s="308"/>
      <c r="B184" s="200"/>
      <c r="C184" s="200"/>
      <c r="D184" s="201"/>
      <c r="E184" s="218"/>
      <c r="F184" s="219"/>
      <c r="G184" s="205"/>
      <c r="H184" s="238"/>
      <c r="I184" s="228"/>
      <c r="J184" s="237"/>
      <c r="K184" s="245"/>
      <c r="L184" s="203"/>
      <c r="M184" s="309"/>
    </row>
    <row r="185" spans="1:13" ht="14.4" customHeight="1">
      <c r="A185" s="308"/>
      <c r="B185" s="200" t="s">
        <v>443</v>
      </c>
      <c r="C185" s="199" t="s">
        <v>206</v>
      </c>
      <c r="D185" s="201"/>
      <c r="E185" s="218"/>
      <c r="F185" s="219"/>
      <c r="G185" s="205"/>
      <c r="H185" s="234"/>
      <c r="I185" s="228"/>
      <c r="J185" s="237"/>
      <c r="K185" s="245"/>
      <c r="L185" s="203"/>
      <c r="M185" s="309"/>
    </row>
    <row r="186" spans="1:13" s="215" customFormat="1" ht="7.95" customHeight="1">
      <c r="A186" s="308"/>
      <c r="B186" s="200"/>
      <c r="C186" s="200"/>
      <c r="D186" s="201"/>
      <c r="E186" s="218"/>
      <c r="F186" s="219"/>
      <c r="G186" s="205"/>
      <c r="H186" s="238"/>
      <c r="I186" s="228"/>
      <c r="J186" s="237"/>
      <c r="K186" s="245"/>
      <c r="L186" s="203"/>
      <c r="M186" s="309"/>
    </row>
    <row r="187" spans="1:13" ht="14.4" customHeight="1">
      <c r="A187" s="308"/>
      <c r="B187" s="200" t="s">
        <v>69</v>
      </c>
      <c r="C187" s="200" t="s">
        <v>207</v>
      </c>
      <c r="D187" s="201"/>
      <c r="E187" s="220"/>
      <c r="F187" s="219"/>
      <c r="G187" s="205"/>
      <c r="H187" s="234"/>
      <c r="I187" s="228"/>
      <c r="J187" s="237"/>
      <c r="K187" s="245"/>
      <c r="L187" s="203"/>
      <c r="M187" s="309"/>
    </row>
    <row r="188" spans="1:13" s="215" customFormat="1" ht="7.95" customHeight="1">
      <c r="A188" s="308"/>
      <c r="B188" s="200"/>
      <c r="C188" s="200"/>
      <c r="D188" s="201"/>
      <c r="E188" s="218"/>
      <c r="F188" s="219"/>
      <c r="G188" s="205"/>
      <c r="H188" s="238"/>
      <c r="I188" s="228"/>
      <c r="J188" s="237"/>
      <c r="K188" s="245"/>
      <c r="L188" s="203"/>
      <c r="M188" s="309"/>
    </row>
    <row r="189" spans="1:13" ht="14.4" customHeight="1">
      <c r="A189" s="308" t="s">
        <v>444</v>
      </c>
      <c r="B189" s="200"/>
      <c r="C189" s="200" t="s">
        <v>318</v>
      </c>
      <c r="D189" s="201" t="s">
        <v>319</v>
      </c>
      <c r="E189" s="218">
        <v>0.75</v>
      </c>
      <c r="F189" s="219">
        <v>22000</v>
      </c>
      <c r="G189" s="205">
        <f>E189*F189</f>
        <v>16500</v>
      </c>
      <c r="H189" s="234">
        <v>0</v>
      </c>
      <c r="I189" s="228">
        <f>J189-H189</f>
        <v>0</v>
      </c>
      <c r="J189" s="237">
        <v>0</v>
      </c>
      <c r="K189" s="245">
        <f>F189*H189</f>
        <v>0</v>
      </c>
      <c r="L189" s="203">
        <f>F189*I189</f>
        <v>0</v>
      </c>
      <c r="M189" s="309">
        <f>K189+L189</f>
        <v>0</v>
      </c>
    </row>
    <row r="190" spans="1:13" s="215" customFormat="1" ht="7.95" customHeight="1">
      <c r="A190" s="308"/>
      <c r="B190" s="200"/>
      <c r="C190" s="200"/>
      <c r="D190" s="201"/>
      <c r="E190" s="218"/>
      <c r="F190" s="219"/>
      <c r="G190" s="205"/>
      <c r="H190" s="238"/>
      <c r="I190" s="228"/>
      <c r="J190" s="237"/>
      <c r="K190" s="245"/>
      <c r="L190" s="203"/>
      <c r="M190" s="309"/>
    </row>
    <row r="191" spans="1:13" ht="13.95" customHeight="1">
      <c r="A191" s="308"/>
      <c r="B191" s="200"/>
      <c r="C191" s="200" t="s">
        <v>320</v>
      </c>
      <c r="D191" s="201"/>
      <c r="E191" s="218"/>
      <c r="F191" s="219"/>
      <c r="G191" s="205"/>
      <c r="H191" s="234"/>
      <c r="I191" s="228"/>
      <c r="J191" s="237"/>
      <c r="K191" s="245"/>
      <c r="L191" s="203"/>
      <c r="M191" s="309"/>
    </row>
    <row r="192" spans="1:13" s="215" customFormat="1" ht="7.95" customHeight="1">
      <c r="A192" s="308"/>
      <c r="B192" s="200"/>
      <c r="C192" s="200"/>
      <c r="D192" s="201"/>
      <c r="E192" s="218"/>
      <c r="F192" s="219"/>
      <c r="G192" s="205"/>
      <c r="H192" s="238"/>
      <c r="I192" s="228"/>
      <c r="J192" s="237"/>
      <c r="K192" s="245"/>
      <c r="L192" s="203"/>
      <c r="M192" s="309"/>
    </row>
    <row r="193" spans="1:13" ht="14.4" customHeight="1">
      <c r="A193" s="308" t="s">
        <v>445</v>
      </c>
      <c r="B193" s="200" t="s">
        <v>72</v>
      </c>
      <c r="C193" s="200" t="s">
        <v>321</v>
      </c>
      <c r="D193" s="201" t="s">
        <v>319</v>
      </c>
      <c r="E193" s="218">
        <v>2</v>
      </c>
      <c r="F193" s="219">
        <v>22000</v>
      </c>
      <c r="G193" s="205">
        <f>E193*F193</f>
        <v>44000</v>
      </c>
      <c r="H193" s="234">
        <v>0</v>
      </c>
      <c r="I193" s="228">
        <f>J193-H193</f>
        <v>0</v>
      </c>
      <c r="J193" s="237">
        <v>0</v>
      </c>
      <c r="K193" s="245">
        <f>F193*H193</f>
        <v>0</v>
      </c>
      <c r="L193" s="203">
        <f>F193*I193</f>
        <v>0</v>
      </c>
      <c r="M193" s="309">
        <f>K193+L193</f>
        <v>0</v>
      </c>
    </row>
    <row r="194" spans="1:13" s="215" customFormat="1" ht="7.95" customHeight="1">
      <c r="A194" s="308"/>
      <c r="B194" s="200"/>
      <c r="C194" s="200"/>
      <c r="D194" s="201"/>
      <c r="E194" s="218"/>
      <c r="F194" s="219"/>
      <c r="G194" s="205"/>
      <c r="H194" s="238"/>
      <c r="I194" s="228"/>
      <c r="J194" s="237"/>
      <c r="K194" s="245"/>
      <c r="L194" s="203"/>
      <c r="M194" s="309"/>
    </row>
    <row r="195" spans="1:13" ht="14.4" customHeight="1">
      <c r="A195" s="308" t="s">
        <v>446</v>
      </c>
      <c r="B195" s="200"/>
      <c r="C195" s="200" t="s">
        <v>322</v>
      </c>
      <c r="D195" s="201" t="s">
        <v>319</v>
      </c>
      <c r="E195" s="220">
        <v>10</v>
      </c>
      <c r="F195" s="219">
        <v>23000</v>
      </c>
      <c r="G195" s="205">
        <f>E195*F195</f>
        <v>230000</v>
      </c>
      <c r="H195" s="234">
        <v>0</v>
      </c>
      <c r="I195" s="228">
        <f>J195-H195</f>
        <v>0</v>
      </c>
      <c r="J195" s="237">
        <v>0</v>
      </c>
      <c r="K195" s="245">
        <f>F195*H195</f>
        <v>0</v>
      </c>
      <c r="L195" s="203">
        <f>F195*I195</f>
        <v>0</v>
      </c>
      <c r="M195" s="309">
        <f>K195+L195</f>
        <v>0</v>
      </c>
    </row>
    <row r="196" spans="1:13" s="215" customFormat="1" ht="7.95" customHeight="1">
      <c r="A196" s="308"/>
      <c r="B196" s="200"/>
      <c r="C196" s="200"/>
      <c r="D196" s="201"/>
      <c r="E196" s="218"/>
      <c r="F196" s="219"/>
      <c r="G196" s="205"/>
      <c r="H196" s="238"/>
      <c r="I196" s="228"/>
      <c r="J196" s="237"/>
      <c r="K196" s="245"/>
      <c r="L196" s="203"/>
      <c r="M196" s="309"/>
    </row>
    <row r="197" spans="1:13" ht="19.2" customHeight="1">
      <c r="A197" s="308" t="s">
        <v>447</v>
      </c>
      <c r="B197" s="200"/>
      <c r="C197" s="200" t="s">
        <v>323</v>
      </c>
      <c r="D197" s="201" t="s">
        <v>319</v>
      </c>
      <c r="E197" s="220">
        <v>10</v>
      </c>
      <c r="F197" s="219">
        <v>23000</v>
      </c>
      <c r="G197" s="205">
        <f>E197*F197</f>
        <v>230000</v>
      </c>
      <c r="H197" s="234">
        <v>0</v>
      </c>
      <c r="I197" s="228">
        <f>J197-H197</f>
        <v>0</v>
      </c>
      <c r="J197" s="237">
        <v>0</v>
      </c>
      <c r="K197" s="245">
        <f>F197*H197</f>
        <v>0</v>
      </c>
      <c r="L197" s="203">
        <f>F197*I197</f>
        <v>0</v>
      </c>
      <c r="M197" s="309">
        <f>K197+L197</f>
        <v>0</v>
      </c>
    </row>
    <row r="198" spans="1:13" s="215" customFormat="1" ht="7.95" customHeight="1">
      <c r="A198" s="308"/>
      <c r="B198" s="200"/>
      <c r="C198" s="200"/>
      <c r="D198" s="201"/>
      <c r="E198" s="218"/>
      <c r="F198" s="219"/>
      <c r="G198" s="205"/>
      <c r="H198" s="238"/>
      <c r="I198" s="228"/>
      <c r="J198" s="237"/>
      <c r="K198" s="245"/>
      <c r="L198" s="203"/>
      <c r="M198" s="309"/>
    </row>
    <row r="199" spans="1:13" ht="19.2" customHeight="1">
      <c r="A199" s="308"/>
      <c r="B199" s="200"/>
      <c r="C199" s="200" t="s">
        <v>324</v>
      </c>
      <c r="D199" s="201"/>
      <c r="E199" s="218"/>
      <c r="F199" s="219"/>
      <c r="G199" s="205"/>
      <c r="H199" s="238"/>
      <c r="I199" s="228"/>
      <c r="J199" s="237"/>
      <c r="K199" s="245"/>
      <c r="L199" s="203"/>
      <c r="M199" s="309"/>
    </row>
    <row r="200" spans="1:13" s="215" customFormat="1" ht="7.95" customHeight="1">
      <c r="A200" s="308"/>
      <c r="B200" s="200"/>
      <c r="C200" s="200"/>
      <c r="D200" s="201"/>
      <c r="E200" s="218"/>
      <c r="F200" s="219"/>
      <c r="G200" s="205"/>
      <c r="H200" s="238"/>
      <c r="I200" s="228"/>
      <c r="J200" s="237"/>
      <c r="K200" s="245"/>
      <c r="L200" s="203"/>
      <c r="M200" s="309"/>
    </row>
    <row r="201" spans="1:13" ht="27.6" customHeight="1">
      <c r="A201" s="308" t="s">
        <v>448</v>
      </c>
      <c r="B201" s="199" t="s">
        <v>208</v>
      </c>
      <c r="C201" s="200" t="s">
        <v>325</v>
      </c>
      <c r="D201" s="201" t="s">
        <v>174</v>
      </c>
      <c r="E201" s="218">
        <v>75</v>
      </c>
      <c r="F201" s="219">
        <v>361.96719999999999</v>
      </c>
      <c r="G201" s="205">
        <f>E201*F201</f>
        <v>27147.54</v>
      </c>
      <c r="H201" s="234">
        <v>0</v>
      </c>
      <c r="I201" s="228">
        <f>J201-H201</f>
        <v>0</v>
      </c>
      <c r="J201" s="237">
        <v>0</v>
      </c>
      <c r="K201" s="245">
        <f>F201*H201</f>
        <v>0</v>
      </c>
      <c r="L201" s="203">
        <f>F201*I201</f>
        <v>0</v>
      </c>
      <c r="M201" s="309">
        <f>K201+L201</f>
        <v>0</v>
      </c>
    </row>
    <row r="202" spans="1:13" s="215" customFormat="1" ht="7.95" customHeight="1">
      <c r="A202" s="308"/>
      <c r="B202" s="200"/>
      <c r="C202" s="200"/>
      <c r="D202" s="201"/>
      <c r="E202" s="218"/>
      <c r="F202" s="219"/>
      <c r="G202" s="205"/>
      <c r="H202" s="238"/>
      <c r="I202" s="228"/>
      <c r="J202" s="237"/>
      <c r="K202" s="245"/>
      <c r="L202" s="203"/>
      <c r="M202" s="309"/>
    </row>
    <row r="203" spans="1:13" ht="32.4" customHeight="1">
      <c r="A203" s="308" t="s">
        <v>188</v>
      </c>
      <c r="B203" s="199" t="s">
        <v>326</v>
      </c>
      <c r="C203" s="222" t="s">
        <v>211</v>
      </c>
      <c r="D203" s="201"/>
      <c r="E203" s="220"/>
      <c r="F203" s="219"/>
      <c r="G203" s="205"/>
      <c r="H203" s="234"/>
      <c r="I203" s="228"/>
      <c r="J203" s="237"/>
      <c r="K203" s="245"/>
      <c r="L203" s="203"/>
      <c r="M203" s="309"/>
    </row>
    <row r="204" spans="1:13" s="215" customFormat="1" ht="7.95" customHeight="1">
      <c r="A204" s="308"/>
      <c r="B204" s="200"/>
      <c r="C204" s="200"/>
      <c r="D204" s="201"/>
      <c r="E204" s="218"/>
      <c r="F204" s="219"/>
      <c r="G204" s="205"/>
      <c r="H204" s="238"/>
      <c r="I204" s="228"/>
      <c r="J204" s="237"/>
      <c r="K204" s="245"/>
      <c r="L204" s="203"/>
      <c r="M204" s="309"/>
    </row>
    <row r="205" spans="1:13" ht="14.4" customHeight="1">
      <c r="A205" s="308"/>
      <c r="B205" s="200" t="s">
        <v>236</v>
      </c>
      <c r="C205" s="222" t="s">
        <v>327</v>
      </c>
      <c r="D205" s="201"/>
      <c r="E205" s="218"/>
      <c r="F205" s="219"/>
      <c r="G205" s="205"/>
      <c r="H205" s="234"/>
      <c r="I205" s="228"/>
      <c r="J205" s="237"/>
      <c r="K205" s="245"/>
      <c r="L205" s="203"/>
      <c r="M205" s="309"/>
    </row>
    <row r="206" spans="1:13" s="215" customFormat="1" ht="7.95" customHeight="1">
      <c r="A206" s="308"/>
      <c r="B206" s="200"/>
      <c r="C206" s="200"/>
      <c r="D206" s="201"/>
      <c r="E206" s="218"/>
      <c r="F206" s="219"/>
      <c r="G206" s="205"/>
      <c r="H206" s="238"/>
      <c r="I206" s="228"/>
      <c r="J206" s="237"/>
      <c r="K206" s="245"/>
      <c r="L206" s="203"/>
      <c r="M206" s="309"/>
    </row>
    <row r="207" spans="1:13" ht="33.6" customHeight="1">
      <c r="A207" s="308"/>
      <c r="B207" s="200" t="s">
        <v>236</v>
      </c>
      <c r="C207" s="200" t="s">
        <v>328</v>
      </c>
      <c r="D207" s="201"/>
      <c r="E207" s="218"/>
      <c r="F207" s="219"/>
      <c r="G207" s="205"/>
      <c r="H207" s="234"/>
      <c r="I207" s="228"/>
      <c r="J207" s="237"/>
      <c r="K207" s="245"/>
      <c r="L207" s="203"/>
      <c r="M207" s="309"/>
    </row>
    <row r="208" spans="1:13" s="215" customFormat="1" ht="7.95" customHeight="1">
      <c r="A208" s="308"/>
      <c r="B208" s="200"/>
      <c r="C208" s="200"/>
      <c r="D208" s="201"/>
      <c r="E208" s="218"/>
      <c r="F208" s="219"/>
      <c r="G208" s="205"/>
      <c r="H208" s="238"/>
      <c r="I208" s="228"/>
      <c r="J208" s="237"/>
      <c r="K208" s="245"/>
      <c r="L208" s="203"/>
      <c r="M208" s="309"/>
    </row>
    <row r="209" spans="1:13" ht="27.6">
      <c r="A209" s="308" t="s">
        <v>449</v>
      </c>
      <c r="B209" s="200" t="s">
        <v>236</v>
      </c>
      <c r="C209" s="200" t="s">
        <v>494</v>
      </c>
      <c r="D209" s="201" t="s">
        <v>111</v>
      </c>
      <c r="E209" s="224">
        <v>1</v>
      </c>
      <c r="F209" s="219">
        <v>47500</v>
      </c>
      <c r="G209" s="205">
        <f>E209*F209</f>
        <v>47500</v>
      </c>
      <c r="H209" s="234">
        <v>0</v>
      </c>
      <c r="I209" s="228">
        <f>J209-H209</f>
        <v>0</v>
      </c>
      <c r="J209" s="237">
        <v>0</v>
      </c>
      <c r="K209" s="245">
        <f>F209*H209</f>
        <v>0</v>
      </c>
      <c r="L209" s="203">
        <f>F209*I209</f>
        <v>0</v>
      </c>
      <c r="M209" s="309">
        <f>K209+L209</f>
        <v>0</v>
      </c>
    </row>
    <row r="210" spans="1:13" s="215" customFormat="1" ht="7.95" customHeight="1">
      <c r="A210" s="308"/>
      <c r="B210" s="200"/>
      <c r="C210" s="200"/>
      <c r="D210" s="201"/>
      <c r="E210" s="218"/>
      <c r="F210" s="219"/>
      <c r="G210" s="205"/>
      <c r="H210" s="238"/>
      <c r="I210" s="228"/>
      <c r="J210" s="237"/>
      <c r="K210" s="245"/>
      <c r="L210" s="203"/>
      <c r="M210" s="309"/>
    </row>
    <row r="211" spans="1:13" ht="48.6" customHeight="1">
      <c r="A211" s="308" t="s">
        <v>450</v>
      </c>
      <c r="B211" s="201" t="s">
        <v>236</v>
      </c>
      <c r="C211" s="250" t="s">
        <v>493</v>
      </c>
      <c r="D211" s="201" t="s">
        <v>111</v>
      </c>
      <c r="E211" s="226">
        <v>1</v>
      </c>
      <c r="F211" s="227">
        <v>12000</v>
      </c>
      <c r="G211" s="205">
        <f>E211*F211</f>
        <v>12000</v>
      </c>
      <c r="H211" s="234">
        <v>0</v>
      </c>
      <c r="I211" s="228">
        <f>J211-H211</f>
        <v>0</v>
      </c>
      <c r="J211" s="237">
        <v>0</v>
      </c>
      <c r="K211" s="245">
        <f>F211*H211</f>
        <v>0</v>
      </c>
      <c r="L211" s="203">
        <f>F211*I211</f>
        <v>0</v>
      </c>
      <c r="M211" s="309">
        <f>K211+L211</f>
        <v>0</v>
      </c>
    </row>
    <row r="212" spans="1:13" s="215" customFormat="1" ht="7.95" customHeight="1">
      <c r="A212" s="308"/>
      <c r="B212" s="200"/>
      <c r="C212" s="200"/>
      <c r="D212" s="201"/>
      <c r="E212" s="218"/>
      <c r="F212" s="219"/>
      <c r="G212" s="205"/>
      <c r="H212" s="238"/>
      <c r="I212" s="228"/>
      <c r="J212" s="237"/>
      <c r="K212" s="245"/>
      <c r="L212" s="203"/>
      <c r="M212" s="309"/>
    </row>
    <row r="213" spans="1:13" ht="13.8">
      <c r="A213" s="308" t="s">
        <v>451</v>
      </c>
      <c r="B213" s="200" t="s">
        <v>236</v>
      </c>
      <c r="C213" s="223" t="s">
        <v>495</v>
      </c>
      <c r="D213" s="228" t="s">
        <v>111</v>
      </c>
      <c r="E213" s="224">
        <v>2</v>
      </c>
      <c r="F213" s="219">
        <v>12000</v>
      </c>
      <c r="G213" s="205">
        <f>E213*F213</f>
        <v>24000</v>
      </c>
      <c r="H213" s="234">
        <v>0</v>
      </c>
      <c r="I213" s="228">
        <f>J213-H213</f>
        <v>0</v>
      </c>
      <c r="J213" s="237">
        <v>0</v>
      </c>
      <c r="K213" s="245">
        <f>F213*H213</f>
        <v>0</v>
      </c>
      <c r="L213" s="203">
        <f>F213*I213</f>
        <v>0</v>
      </c>
      <c r="M213" s="309">
        <f>K213+L213</f>
        <v>0</v>
      </c>
    </row>
    <row r="214" spans="1:13" s="215" customFormat="1" ht="7.95" customHeight="1">
      <c r="A214" s="308"/>
      <c r="B214" s="200"/>
      <c r="C214" s="200"/>
      <c r="D214" s="201"/>
      <c r="E214" s="218"/>
      <c r="F214" s="219"/>
      <c r="G214" s="205"/>
      <c r="H214" s="238"/>
      <c r="I214" s="228"/>
      <c r="J214" s="237"/>
      <c r="K214" s="245"/>
      <c r="L214" s="203"/>
      <c r="M214" s="309"/>
    </row>
    <row r="215" spans="1:13" ht="13.8">
      <c r="A215" s="308" t="s">
        <v>452</v>
      </c>
      <c r="B215" s="200" t="s">
        <v>236</v>
      </c>
      <c r="C215" s="223" t="s">
        <v>496</v>
      </c>
      <c r="D215" s="201" t="s">
        <v>111</v>
      </c>
      <c r="E215" s="224">
        <v>1</v>
      </c>
      <c r="F215" s="219">
        <v>10400</v>
      </c>
      <c r="G215" s="205">
        <f>E215*F215</f>
        <v>10400</v>
      </c>
      <c r="H215" s="234">
        <v>0</v>
      </c>
      <c r="I215" s="228">
        <f>J215-H215</f>
        <v>0</v>
      </c>
      <c r="J215" s="237">
        <v>0</v>
      </c>
      <c r="K215" s="245">
        <f>F215*H215</f>
        <v>0</v>
      </c>
      <c r="L215" s="203">
        <f>F215*I215</f>
        <v>0</v>
      </c>
      <c r="M215" s="309">
        <f>K215+L215</f>
        <v>0</v>
      </c>
    </row>
    <row r="216" spans="1:13" s="215" customFormat="1" ht="7.95" customHeight="1">
      <c r="A216" s="308"/>
      <c r="B216" s="200"/>
      <c r="C216" s="200"/>
      <c r="D216" s="201"/>
      <c r="E216" s="218"/>
      <c r="F216" s="219"/>
      <c r="G216" s="205"/>
      <c r="H216" s="238"/>
      <c r="I216" s="228"/>
      <c r="J216" s="237"/>
      <c r="K216" s="245"/>
      <c r="L216" s="203"/>
      <c r="M216" s="309"/>
    </row>
    <row r="217" spans="1:13" ht="17.399999999999999" customHeight="1">
      <c r="A217" s="308" t="s">
        <v>453</v>
      </c>
      <c r="B217" s="200" t="s">
        <v>236</v>
      </c>
      <c r="C217" s="200" t="s">
        <v>497</v>
      </c>
      <c r="D217" s="201" t="s">
        <v>111</v>
      </c>
      <c r="E217" s="218">
        <v>6</v>
      </c>
      <c r="F217" s="219">
        <v>2080</v>
      </c>
      <c r="G217" s="205">
        <f>E217*F217</f>
        <v>12480</v>
      </c>
      <c r="H217" s="234">
        <v>0</v>
      </c>
      <c r="I217" s="228">
        <f>J217-H217</f>
        <v>0</v>
      </c>
      <c r="J217" s="237">
        <v>0</v>
      </c>
      <c r="K217" s="245">
        <f>F217*H217</f>
        <v>0</v>
      </c>
      <c r="L217" s="203">
        <f>F217*I217</f>
        <v>0</v>
      </c>
      <c r="M217" s="309">
        <f>K217+L217</f>
        <v>0</v>
      </c>
    </row>
    <row r="218" spans="1:13" s="215" customFormat="1" ht="7.95" customHeight="1">
      <c r="A218" s="308"/>
      <c r="B218" s="200"/>
      <c r="C218" s="200"/>
      <c r="D218" s="201"/>
      <c r="E218" s="218"/>
      <c r="F218" s="219"/>
      <c r="G218" s="205"/>
      <c r="H218" s="238"/>
      <c r="I218" s="228"/>
      <c r="J218" s="237"/>
      <c r="K218" s="245"/>
      <c r="L218" s="203"/>
      <c r="M218" s="309"/>
    </row>
    <row r="219" spans="1:13" ht="14.4" customHeight="1">
      <c r="A219" s="308"/>
      <c r="B219" s="200" t="s">
        <v>236</v>
      </c>
      <c r="C219" s="200" t="s">
        <v>329</v>
      </c>
      <c r="D219" s="201"/>
      <c r="E219" s="220"/>
      <c r="F219" s="219"/>
      <c r="G219" s="205"/>
      <c r="H219" s="234"/>
      <c r="I219" s="228"/>
      <c r="J219" s="237"/>
      <c r="K219" s="245"/>
      <c r="L219" s="203"/>
      <c r="M219" s="309"/>
    </row>
    <row r="220" spans="1:13" s="215" customFormat="1" ht="7.95" customHeight="1">
      <c r="A220" s="308"/>
      <c r="B220" s="200"/>
      <c r="C220" s="200"/>
      <c r="D220" s="201"/>
      <c r="E220" s="218"/>
      <c r="F220" s="219"/>
      <c r="G220" s="205"/>
      <c r="H220" s="238"/>
      <c r="I220" s="228"/>
      <c r="J220" s="237"/>
      <c r="K220" s="245"/>
      <c r="L220" s="203"/>
      <c r="M220" s="309"/>
    </row>
    <row r="221" spans="1:13" ht="27.6">
      <c r="A221" s="308"/>
      <c r="B221" s="200" t="s">
        <v>236</v>
      </c>
      <c r="C221" s="200" t="s">
        <v>328</v>
      </c>
      <c r="D221" s="201"/>
      <c r="E221" s="218"/>
      <c r="F221" s="219"/>
      <c r="G221" s="205"/>
      <c r="H221" s="234"/>
      <c r="I221" s="228"/>
      <c r="J221" s="237"/>
      <c r="K221" s="245"/>
      <c r="L221" s="203"/>
      <c r="M221" s="309"/>
    </row>
    <row r="222" spans="1:13" s="215" customFormat="1" ht="7.95" customHeight="1">
      <c r="A222" s="308"/>
      <c r="B222" s="200"/>
      <c r="C222" s="200"/>
      <c r="D222" s="201"/>
      <c r="E222" s="218"/>
      <c r="F222" s="219"/>
      <c r="G222" s="205"/>
      <c r="H222" s="238"/>
      <c r="I222" s="228"/>
      <c r="J222" s="237"/>
      <c r="K222" s="245"/>
      <c r="L222" s="203"/>
      <c r="M222" s="309"/>
    </row>
    <row r="223" spans="1:13" ht="41.4">
      <c r="A223" s="308" t="s">
        <v>454</v>
      </c>
      <c r="B223" s="200" t="s">
        <v>236</v>
      </c>
      <c r="C223" s="200" t="s">
        <v>507</v>
      </c>
      <c r="D223" s="201" t="s">
        <v>111</v>
      </c>
      <c r="E223" s="218">
        <v>1</v>
      </c>
      <c r="F223" s="219">
        <v>23950</v>
      </c>
      <c r="G223" s="205">
        <f>E223*F223</f>
        <v>23950</v>
      </c>
      <c r="H223" s="234">
        <v>0</v>
      </c>
      <c r="I223" s="228">
        <f>J223-H223</f>
        <v>0</v>
      </c>
      <c r="J223" s="237">
        <v>0</v>
      </c>
      <c r="K223" s="245">
        <f>F223*H223</f>
        <v>0</v>
      </c>
      <c r="L223" s="203">
        <f>F223*I223</f>
        <v>0</v>
      </c>
      <c r="M223" s="309">
        <f>K223+L223</f>
        <v>0</v>
      </c>
    </row>
    <row r="224" spans="1:13" s="215" customFormat="1" ht="7.95" customHeight="1">
      <c r="A224" s="308"/>
      <c r="B224" s="200"/>
      <c r="C224" s="200"/>
      <c r="D224" s="201"/>
      <c r="E224" s="218"/>
      <c r="F224" s="219"/>
      <c r="G224" s="205"/>
      <c r="H224" s="238"/>
      <c r="I224" s="228"/>
      <c r="J224" s="237"/>
      <c r="K224" s="245"/>
      <c r="L224" s="203"/>
      <c r="M224" s="309"/>
    </row>
    <row r="225" spans="1:13" ht="15" customHeight="1">
      <c r="A225" s="308"/>
      <c r="B225" s="200"/>
      <c r="C225" s="200" t="s">
        <v>508</v>
      </c>
      <c r="D225" s="201"/>
      <c r="E225" s="218"/>
      <c r="F225" s="219"/>
      <c r="G225" s="205"/>
      <c r="H225" s="239"/>
      <c r="I225" s="228"/>
      <c r="J225" s="237"/>
      <c r="K225" s="245"/>
      <c r="L225" s="203"/>
      <c r="M225" s="309"/>
    </row>
    <row r="226" spans="1:13" s="215" customFormat="1" ht="7.95" customHeight="1">
      <c r="A226" s="308"/>
      <c r="B226" s="200"/>
      <c r="C226" s="200"/>
      <c r="D226" s="201"/>
      <c r="E226" s="218"/>
      <c r="F226" s="219"/>
      <c r="G226" s="205"/>
      <c r="H226" s="238"/>
      <c r="I226" s="228"/>
      <c r="J226" s="237"/>
      <c r="K226" s="245"/>
      <c r="L226" s="203"/>
      <c r="M226" s="309"/>
    </row>
    <row r="227" spans="1:13" ht="27.6">
      <c r="A227" s="308"/>
      <c r="B227" s="200"/>
      <c r="C227" s="200" t="s">
        <v>509</v>
      </c>
      <c r="D227" s="201"/>
      <c r="E227" s="218"/>
      <c r="F227" s="219"/>
      <c r="G227" s="205"/>
      <c r="H227" s="239"/>
      <c r="I227" s="228"/>
      <c r="J227" s="237"/>
      <c r="K227" s="245"/>
      <c r="L227" s="203"/>
      <c r="M227" s="309"/>
    </row>
    <row r="228" spans="1:13" s="215" customFormat="1" ht="7.95" customHeight="1">
      <c r="A228" s="308"/>
      <c r="B228" s="200"/>
      <c r="C228" s="200"/>
      <c r="D228" s="201"/>
      <c r="E228" s="218"/>
      <c r="F228" s="219"/>
      <c r="G228" s="205"/>
      <c r="H228" s="238"/>
      <c r="I228" s="228"/>
      <c r="J228" s="237"/>
      <c r="K228" s="245"/>
      <c r="L228" s="203"/>
      <c r="M228" s="309"/>
    </row>
    <row r="229" spans="1:13" ht="27.6">
      <c r="A229" s="308" t="s">
        <v>455</v>
      </c>
      <c r="B229" s="200"/>
      <c r="C229" s="318" t="s">
        <v>510</v>
      </c>
      <c r="D229" s="201" t="s">
        <v>111</v>
      </c>
      <c r="E229" s="218">
        <v>1</v>
      </c>
      <c r="F229" s="219">
        <v>23950</v>
      </c>
      <c r="G229" s="205">
        <f>E229*F229</f>
        <v>23950</v>
      </c>
      <c r="H229" s="234">
        <v>0</v>
      </c>
      <c r="I229" s="228">
        <f>J229-H229</f>
        <v>0</v>
      </c>
      <c r="J229" s="237">
        <v>0</v>
      </c>
      <c r="K229" s="245">
        <f>F229*H229</f>
        <v>0</v>
      </c>
      <c r="L229" s="203">
        <f>F229*I229</f>
        <v>0</v>
      </c>
      <c r="M229" s="309">
        <f>K229+L229</f>
        <v>0</v>
      </c>
    </row>
    <row r="230" spans="1:13" s="215" customFormat="1" ht="7.95" customHeight="1">
      <c r="A230" s="308"/>
      <c r="B230" s="200"/>
      <c r="C230" s="200"/>
      <c r="D230" s="201"/>
      <c r="E230" s="218"/>
      <c r="F230" s="219"/>
      <c r="G230" s="205"/>
      <c r="H230" s="238"/>
      <c r="I230" s="228"/>
      <c r="J230" s="237"/>
      <c r="K230" s="245"/>
      <c r="L230" s="203"/>
      <c r="M230" s="309"/>
    </row>
    <row r="231" spans="1:13" ht="32.4" customHeight="1">
      <c r="A231" s="308" t="s">
        <v>456</v>
      </c>
      <c r="B231" s="200"/>
      <c r="C231" s="318" t="s">
        <v>511</v>
      </c>
      <c r="D231" s="201" t="s">
        <v>111</v>
      </c>
      <c r="E231" s="218">
        <v>1</v>
      </c>
      <c r="F231" s="219">
        <v>8450</v>
      </c>
      <c r="G231" s="205">
        <f>E231*F231</f>
        <v>8450</v>
      </c>
      <c r="H231" s="234">
        <v>0</v>
      </c>
      <c r="I231" s="228">
        <f>J231-H231</f>
        <v>0</v>
      </c>
      <c r="J231" s="237">
        <v>0</v>
      </c>
      <c r="K231" s="245">
        <f>F231*H231</f>
        <v>0</v>
      </c>
      <c r="L231" s="203">
        <f>F231*I231</f>
        <v>0</v>
      </c>
      <c r="M231" s="309">
        <f>K231+L231</f>
        <v>0</v>
      </c>
    </row>
    <row r="232" spans="1:13" s="215" customFormat="1" ht="7.95" customHeight="1">
      <c r="A232" s="308"/>
      <c r="B232" s="200"/>
      <c r="C232" s="200"/>
      <c r="D232" s="201"/>
      <c r="E232" s="218"/>
      <c r="F232" s="219"/>
      <c r="G232" s="205"/>
      <c r="H232" s="238"/>
      <c r="I232" s="228"/>
      <c r="J232" s="237"/>
      <c r="K232" s="245"/>
      <c r="L232" s="203"/>
      <c r="M232" s="309"/>
    </row>
    <row r="233" spans="1:13" ht="18.600000000000001" customHeight="1">
      <c r="A233" s="308"/>
      <c r="B233" s="200" t="s">
        <v>236</v>
      </c>
      <c r="C233" s="199" t="s">
        <v>330</v>
      </c>
      <c r="D233" s="201"/>
      <c r="E233" s="220"/>
      <c r="F233" s="219"/>
      <c r="G233" s="205"/>
      <c r="H233" s="234"/>
      <c r="I233" s="228"/>
      <c r="J233" s="237"/>
      <c r="K233" s="245"/>
      <c r="L233" s="203"/>
      <c r="M233" s="309"/>
    </row>
    <row r="234" spans="1:13" s="215" customFormat="1" ht="7.95" customHeight="1">
      <c r="A234" s="308"/>
      <c r="B234" s="200"/>
      <c r="C234" s="200"/>
      <c r="D234" s="201"/>
      <c r="E234" s="218"/>
      <c r="F234" s="219"/>
      <c r="G234" s="205"/>
      <c r="H234" s="238"/>
      <c r="I234" s="228"/>
      <c r="J234" s="237"/>
      <c r="K234" s="245"/>
      <c r="L234" s="203"/>
      <c r="M234" s="309"/>
    </row>
    <row r="235" spans="1:13" s="215" customFormat="1" ht="30" customHeight="1">
      <c r="A235" s="308"/>
      <c r="B235" s="200" t="s">
        <v>236</v>
      </c>
      <c r="C235" s="200" t="s">
        <v>498</v>
      </c>
      <c r="D235" s="201"/>
      <c r="E235" s="220"/>
      <c r="F235" s="219"/>
      <c r="G235" s="205"/>
      <c r="H235" s="234"/>
      <c r="I235" s="228"/>
      <c r="J235" s="237"/>
      <c r="K235" s="245"/>
      <c r="L235" s="203"/>
      <c r="M235" s="309"/>
    </row>
    <row r="236" spans="1:13" s="215" customFormat="1" ht="7.95" customHeight="1">
      <c r="A236" s="308"/>
      <c r="B236" s="200"/>
      <c r="C236" s="200"/>
      <c r="D236" s="201"/>
      <c r="E236" s="218"/>
      <c r="F236" s="219"/>
      <c r="G236" s="205"/>
      <c r="H236" s="238"/>
      <c r="I236" s="228"/>
      <c r="J236" s="237"/>
      <c r="K236" s="245"/>
      <c r="L236" s="203"/>
      <c r="M236" s="309"/>
    </row>
    <row r="237" spans="1:13" s="215" customFormat="1" ht="27.6">
      <c r="A237" s="308" t="s">
        <v>457</v>
      </c>
      <c r="B237" s="200" t="s">
        <v>236</v>
      </c>
      <c r="C237" s="318" t="s">
        <v>512</v>
      </c>
      <c r="D237" s="201"/>
      <c r="E237" s="218"/>
      <c r="F237" s="219"/>
      <c r="G237" s="205"/>
      <c r="H237" s="238"/>
      <c r="I237" s="228"/>
      <c r="J237" s="237"/>
      <c r="K237" s="245"/>
      <c r="L237" s="203"/>
      <c r="M237" s="309"/>
    </row>
    <row r="238" spans="1:13" s="215" customFormat="1" ht="7.95" customHeight="1">
      <c r="A238" s="308"/>
      <c r="B238" s="200"/>
      <c r="C238" s="200"/>
      <c r="D238" s="201"/>
      <c r="E238" s="218"/>
      <c r="F238" s="219"/>
      <c r="G238" s="205"/>
      <c r="H238" s="238"/>
      <c r="I238" s="228"/>
      <c r="J238" s="237"/>
      <c r="K238" s="245"/>
      <c r="L238" s="203"/>
      <c r="M238" s="309"/>
    </row>
    <row r="239" spans="1:13" s="215" customFormat="1" ht="27.6">
      <c r="A239" s="308"/>
      <c r="B239" s="200"/>
      <c r="C239" s="318" t="s">
        <v>513</v>
      </c>
      <c r="D239" s="201" t="s">
        <v>111</v>
      </c>
      <c r="E239" s="218">
        <v>1</v>
      </c>
      <c r="F239" s="219">
        <v>12560</v>
      </c>
      <c r="G239" s="205">
        <f>E239*F239</f>
        <v>12560</v>
      </c>
      <c r="H239" s="234">
        <v>0</v>
      </c>
      <c r="I239" s="228">
        <f>J239-H239</f>
        <v>0</v>
      </c>
      <c r="J239" s="237">
        <v>0</v>
      </c>
      <c r="K239" s="245">
        <f>F239*H239</f>
        <v>0</v>
      </c>
      <c r="L239" s="203">
        <f>F239*I239</f>
        <v>0</v>
      </c>
      <c r="M239" s="309">
        <f>K239+L239</f>
        <v>0</v>
      </c>
    </row>
    <row r="240" spans="1:13" s="215" customFormat="1" ht="7.95" customHeight="1">
      <c r="A240" s="308"/>
      <c r="B240" s="200"/>
      <c r="C240" s="200"/>
      <c r="D240" s="201"/>
      <c r="E240" s="218"/>
      <c r="F240" s="219"/>
      <c r="G240" s="205"/>
      <c r="H240" s="238"/>
      <c r="I240" s="228"/>
      <c r="J240" s="237"/>
      <c r="K240" s="245"/>
      <c r="L240" s="203"/>
      <c r="M240" s="309"/>
    </row>
    <row r="241" spans="1:13" s="215" customFormat="1" ht="27.6">
      <c r="A241" s="308" t="s">
        <v>458</v>
      </c>
      <c r="B241" s="200"/>
      <c r="C241" s="318" t="s">
        <v>514</v>
      </c>
      <c r="D241" s="201" t="s">
        <v>111</v>
      </c>
      <c r="E241" s="218">
        <v>1</v>
      </c>
      <c r="F241" s="219">
        <v>8450</v>
      </c>
      <c r="G241" s="205">
        <f>+E241*F241</f>
        <v>8450</v>
      </c>
      <c r="H241" s="234">
        <v>0</v>
      </c>
      <c r="I241" s="228">
        <f>J241-H241</f>
        <v>0</v>
      </c>
      <c r="J241" s="237">
        <v>0</v>
      </c>
      <c r="K241" s="245">
        <f>F241*H241</f>
        <v>0</v>
      </c>
      <c r="L241" s="203">
        <f>F241*I241</f>
        <v>0</v>
      </c>
      <c r="M241" s="309">
        <f>K241+L241</f>
        <v>0</v>
      </c>
    </row>
    <row r="242" spans="1:13" s="215" customFormat="1" ht="7.95" customHeight="1">
      <c r="A242" s="308"/>
      <c r="B242" s="200"/>
      <c r="C242" s="200"/>
      <c r="D242" s="201"/>
      <c r="E242" s="218"/>
      <c r="F242" s="219"/>
      <c r="G242" s="205"/>
      <c r="H242" s="238"/>
      <c r="I242" s="228"/>
      <c r="J242" s="237"/>
      <c r="K242" s="245"/>
      <c r="L242" s="203"/>
      <c r="M242" s="309"/>
    </row>
    <row r="243" spans="1:13" ht="27.6">
      <c r="A243" s="308" t="s">
        <v>459</v>
      </c>
      <c r="B243" s="200" t="s">
        <v>236</v>
      </c>
      <c r="C243" s="318" t="s">
        <v>515</v>
      </c>
      <c r="D243" s="201" t="s">
        <v>111</v>
      </c>
      <c r="E243" s="220">
        <v>1</v>
      </c>
      <c r="F243" s="219">
        <v>20800</v>
      </c>
      <c r="G243" s="205">
        <f>E243*F243</f>
        <v>20800</v>
      </c>
      <c r="H243" s="234">
        <v>0</v>
      </c>
      <c r="I243" s="228">
        <f>J243-H243</f>
        <v>0</v>
      </c>
      <c r="J243" s="237">
        <v>0</v>
      </c>
      <c r="K243" s="245">
        <f>F243*H243</f>
        <v>0</v>
      </c>
      <c r="L243" s="203">
        <f>F243*I243</f>
        <v>0</v>
      </c>
      <c r="M243" s="309">
        <f>K243+L243</f>
        <v>0</v>
      </c>
    </row>
    <row r="244" spans="1:13" s="215" customFormat="1" ht="7.95" customHeight="1">
      <c r="A244" s="308"/>
      <c r="B244" s="200"/>
      <c r="C244" s="200"/>
      <c r="D244" s="201"/>
      <c r="E244" s="218"/>
      <c r="F244" s="219"/>
      <c r="G244" s="205"/>
      <c r="H244" s="238"/>
      <c r="I244" s="228"/>
      <c r="J244" s="237"/>
      <c r="K244" s="245"/>
      <c r="L244" s="203"/>
      <c r="M244" s="309"/>
    </row>
    <row r="245" spans="1:13" ht="14.4" customHeight="1">
      <c r="A245" s="308"/>
      <c r="B245" s="200" t="s">
        <v>236</v>
      </c>
      <c r="C245" s="199" t="s">
        <v>331</v>
      </c>
      <c r="D245" s="201"/>
      <c r="E245" s="218"/>
      <c r="F245" s="219"/>
      <c r="G245" s="205"/>
      <c r="H245" s="234"/>
      <c r="I245" s="228"/>
      <c r="J245" s="237"/>
      <c r="K245" s="245"/>
      <c r="L245" s="203"/>
      <c r="M245" s="309"/>
    </row>
    <row r="246" spans="1:13" s="215" customFormat="1" ht="7.95" customHeight="1">
      <c r="A246" s="308"/>
      <c r="B246" s="200"/>
      <c r="C246" s="200"/>
      <c r="D246" s="201"/>
      <c r="E246" s="218"/>
      <c r="F246" s="219"/>
      <c r="G246" s="205"/>
      <c r="H246" s="238"/>
      <c r="I246" s="228"/>
      <c r="J246" s="237"/>
      <c r="K246" s="245"/>
      <c r="L246" s="203"/>
      <c r="M246" s="309"/>
    </row>
    <row r="247" spans="1:13" ht="13.8">
      <c r="A247" s="308"/>
      <c r="B247" s="200" t="s">
        <v>236</v>
      </c>
      <c r="C247" s="249" t="s">
        <v>499</v>
      </c>
      <c r="D247" s="201"/>
      <c r="E247" s="220"/>
      <c r="F247" s="219"/>
      <c r="G247" s="205"/>
      <c r="H247" s="234"/>
      <c r="I247" s="228"/>
      <c r="J247" s="237"/>
      <c r="K247" s="245"/>
      <c r="L247" s="203"/>
      <c r="M247" s="309"/>
    </row>
    <row r="248" spans="1:13" s="215" customFormat="1" ht="7.95" customHeight="1">
      <c r="A248" s="308"/>
      <c r="B248" s="200"/>
      <c r="C248" s="200"/>
      <c r="D248" s="201"/>
      <c r="E248" s="218"/>
      <c r="F248" s="219"/>
      <c r="G248" s="205"/>
      <c r="H248" s="238"/>
      <c r="I248" s="228"/>
      <c r="J248" s="237"/>
      <c r="K248" s="245"/>
      <c r="L248" s="203"/>
      <c r="M248" s="309"/>
    </row>
    <row r="249" spans="1:13" ht="35.4" customHeight="1">
      <c r="A249" s="308" t="s">
        <v>460</v>
      </c>
      <c r="B249" s="200" t="s">
        <v>236</v>
      </c>
      <c r="C249" s="318" t="s">
        <v>516</v>
      </c>
      <c r="D249" s="201" t="s">
        <v>111</v>
      </c>
      <c r="E249" s="220">
        <v>1</v>
      </c>
      <c r="F249" s="219">
        <v>29000</v>
      </c>
      <c r="G249" s="205">
        <f>E249*F249</f>
        <v>29000</v>
      </c>
      <c r="H249" s="234">
        <v>0</v>
      </c>
      <c r="I249" s="228">
        <f>J249-H249</f>
        <v>0</v>
      </c>
      <c r="J249" s="237">
        <v>0</v>
      </c>
      <c r="K249" s="245">
        <f>F249*H249</f>
        <v>0</v>
      </c>
      <c r="L249" s="203">
        <f>F249*I249</f>
        <v>0</v>
      </c>
      <c r="M249" s="309">
        <f>K249+L249</f>
        <v>0</v>
      </c>
    </row>
    <row r="250" spans="1:13" s="215" customFormat="1" ht="7.95" customHeight="1">
      <c r="A250" s="308"/>
      <c r="B250" s="200"/>
      <c r="C250" s="200"/>
      <c r="D250" s="201"/>
      <c r="E250" s="218"/>
      <c r="F250" s="219"/>
      <c r="G250" s="205"/>
      <c r="H250" s="238"/>
      <c r="I250" s="228"/>
      <c r="J250" s="237"/>
      <c r="K250" s="245"/>
      <c r="L250" s="203"/>
      <c r="M250" s="309"/>
    </row>
    <row r="251" spans="1:13" ht="27.6" customHeight="1">
      <c r="A251" s="308" t="s">
        <v>461</v>
      </c>
      <c r="B251" s="200" t="s">
        <v>236</v>
      </c>
      <c r="C251" s="318" t="s">
        <v>517</v>
      </c>
      <c r="D251" s="201" t="s">
        <v>111</v>
      </c>
      <c r="E251" s="218">
        <v>1</v>
      </c>
      <c r="F251" s="219">
        <v>11360</v>
      </c>
      <c r="G251" s="205">
        <f>E251*F251</f>
        <v>11360</v>
      </c>
      <c r="H251" s="234">
        <v>0</v>
      </c>
      <c r="I251" s="228">
        <f>J251-H251</f>
        <v>0</v>
      </c>
      <c r="J251" s="237">
        <v>0</v>
      </c>
      <c r="K251" s="245">
        <f>F251*H251</f>
        <v>0</v>
      </c>
      <c r="L251" s="203">
        <f>F251*I251</f>
        <v>0</v>
      </c>
      <c r="M251" s="309">
        <f>K251+L251</f>
        <v>0</v>
      </c>
    </row>
    <row r="252" spans="1:13" s="215" customFormat="1" ht="7.95" customHeight="1">
      <c r="A252" s="308"/>
      <c r="B252" s="200"/>
      <c r="C252" s="200"/>
      <c r="D252" s="201"/>
      <c r="E252" s="218"/>
      <c r="F252" s="219"/>
      <c r="G252" s="205"/>
      <c r="H252" s="238"/>
      <c r="I252" s="228"/>
      <c r="J252" s="237"/>
      <c r="K252" s="245"/>
      <c r="L252" s="203"/>
      <c r="M252" s="309"/>
    </row>
    <row r="253" spans="1:13" ht="13.95" customHeight="1">
      <c r="A253" s="308" t="s">
        <v>462</v>
      </c>
      <c r="B253" s="200" t="s">
        <v>236</v>
      </c>
      <c r="C253" s="200" t="s">
        <v>500</v>
      </c>
      <c r="D253" s="201" t="s">
        <v>111</v>
      </c>
      <c r="E253" s="218">
        <v>1</v>
      </c>
      <c r="F253" s="219">
        <v>16200</v>
      </c>
      <c r="G253" s="205">
        <f>E253*F253</f>
        <v>16200</v>
      </c>
      <c r="H253" s="234">
        <v>0</v>
      </c>
      <c r="I253" s="228">
        <f>J253-H253</f>
        <v>0</v>
      </c>
      <c r="J253" s="237">
        <v>0</v>
      </c>
      <c r="K253" s="245">
        <f>F253*H253</f>
        <v>0</v>
      </c>
      <c r="L253" s="203">
        <f>F253*I253</f>
        <v>0</v>
      </c>
      <c r="M253" s="309">
        <f>K253+L253</f>
        <v>0</v>
      </c>
    </row>
    <row r="254" spans="1:13" s="215" customFormat="1" ht="7.95" customHeight="1">
      <c r="A254" s="308"/>
      <c r="B254" s="200"/>
      <c r="C254" s="200"/>
      <c r="D254" s="201"/>
      <c r="E254" s="218"/>
      <c r="F254" s="219"/>
      <c r="G254" s="205"/>
      <c r="H254" s="238"/>
      <c r="I254" s="228"/>
      <c r="J254" s="237"/>
      <c r="K254" s="245"/>
      <c r="L254" s="203"/>
      <c r="M254" s="309"/>
    </row>
    <row r="255" spans="1:13" ht="13.8">
      <c r="A255" s="308" t="s">
        <v>463</v>
      </c>
      <c r="B255" s="200" t="s">
        <v>236</v>
      </c>
      <c r="C255" s="199" t="s">
        <v>332</v>
      </c>
      <c r="D255" s="201" t="s">
        <v>236</v>
      </c>
      <c r="E255" s="220"/>
      <c r="F255" s="219"/>
      <c r="G255" s="205"/>
      <c r="H255" s="234"/>
      <c r="I255" s="228"/>
      <c r="J255" s="237"/>
      <c r="K255" s="245"/>
      <c r="L255" s="203"/>
      <c r="M255" s="309"/>
    </row>
    <row r="256" spans="1:13" s="215" customFormat="1" ht="7.95" customHeight="1">
      <c r="A256" s="308"/>
      <c r="B256" s="200"/>
      <c r="C256" s="200"/>
      <c r="D256" s="201"/>
      <c r="E256" s="218"/>
      <c r="F256" s="219"/>
      <c r="G256" s="205"/>
      <c r="H256" s="238"/>
      <c r="I256" s="228"/>
      <c r="J256" s="237"/>
      <c r="K256" s="245"/>
      <c r="L256" s="203"/>
      <c r="M256" s="309"/>
    </row>
    <row r="257" spans="1:13" ht="27.6">
      <c r="A257" s="308" t="s">
        <v>464</v>
      </c>
      <c r="B257" s="200" t="s">
        <v>236</v>
      </c>
      <c r="C257" s="200" t="s">
        <v>506</v>
      </c>
      <c r="D257" s="201" t="s">
        <v>111</v>
      </c>
      <c r="E257" s="218">
        <v>2</v>
      </c>
      <c r="F257" s="219">
        <v>45</v>
      </c>
      <c r="G257" s="205">
        <f>E257*F257</f>
        <v>90</v>
      </c>
      <c r="H257" s="234">
        <v>0</v>
      </c>
      <c r="I257" s="228">
        <f>J257-H257</f>
        <v>0</v>
      </c>
      <c r="J257" s="237">
        <v>0</v>
      </c>
      <c r="K257" s="245">
        <f>F257*H257</f>
        <v>0</v>
      </c>
      <c r="L257" s="203">
        <f>F257*I257</f>
        <v>0</v>
      </c>
      <c r="M257" s="309">
        <f>K257+L257</f>
        <v>0</v>
      </c>
    </row>
    <row r="258" spans="1:13" s="215" customFormat="1" ht="7.95" customHeight="1">
      <c r="A258" s="308"/>
      <c r="B258" s="200"/>
      <c r="C258" s="200"/>
      <c r="D258" s="201"/>
      <c r="E258" s="218"/>
      <c r="F258" s="219"/>
      <c r="G258" s="205"/>
      <c r="H258" s="238"/>
      <c r="I258" s="228"/>
      <c r="J258" s="237"/>
      <c r="K258" s="245"/>
      <c r="L258" s="203"/>
      <c r="M258" s="309"/>
    </row>
    <row r="259" spans="1:13" ht="16.2" customHeight="1">
      <c r="A259" s="308" t="s">
        <v>465</v>
      </c>
      <c r="B259" s="200" t="s">
        <v>236</v>
      </c>
      <c r="C259" s="200" t="s">
        <v>333</v>
      </c>
      <c r="D259" s="201" t="s">
        <v>111</v>
      </c>
      <c r="E259" s="218">
        <v>2</v>
      </c>
      <c r="F259" s="219">
        <v>260</v>
      </c>
      <c r="G259" s="205">
        <f>E259*F259</f>
        <v>520</v>
      </c>
      <c r="H259" s="234">
        <v>0</v>
      </c>
      <c r="I259" s="228">
        <f>J259-H259</f>
        <v>0</v>
      </c>
      <c r="J259" s="237">
        <v>0</v>
      </c>
      <c r="K259" s="245">
        <f>F259*H259</f>
        <v>0</v>
      </c>
      <c r="L259" s="203">
        <f>F259*I259</f>
        <v>0</v>
      </c>
      <c r="M259" s="309">
        <f>K259+L259</f>
        <v>0</v>
      </c>
    </row>
    <row r="260" spans="1:13" s="215" customFormat="1" ht="7.95" customHeight="1">
      <c r="A260" s="308"/>
      <c r="B260" s="200"/>
      <c r="C260" s="200"/>
      <c r="D260" s="201"/>
      <c r="E260" s="218"/>
      <c r="F260" s="219"/>
      <c r="G260" s="205"/>
      <c r="H260" s="238"/>
      <c r="I260" s="228"/>
      <c r="J260" s="237"/>
      <c r="K260" s="245"/>
      <c r="L260" s="203"/>
      <c r="M260" s="309"/>
    </row>
    <row r="261" spans="1:13" ht="14.4" customHeight="1">
      <c r="A261" s="308"/>
      <c r="B261" s="200" t="s">
        <v>236</v>
      </c>
      <c r="C261" s="200" t="s">
        <v>334</v>
      </c>
      <c r="D261" s="201"/>
      <c r="E261" s="218"/>
      <c r="F261" s="219"/>
      <c r="G261" s="205"/>
      <c r="H261" s="234"/>
      <c r="I261" s="228"/>
      <c r="J261" s="237"/>
      <c r="K261" s="245"/>
      <c r="L261" s="203"/>
      <c r="M261" s="309"/>
    </row>
    <row r="262" spans="1:13" s="215" customFormat="1" ht="7.95" customHeight="1">
      <c r="A262" s="308"/>
      <c r="B262" s="200"/>
      <c r="C262" s="200"/>
      <c r="D262" s="201"/>
      <c r="E262" s="218"/>
      <c r="F262" s="219"/>
      <c r="G262" s="205"/>
      <c r="H262" s="238"/>
      <c r="I262" s="228"/>
      <c r="J262" s="237"/>
      <c r="K262" s="245"/>
      <c r="L262" s="203"/>
      <c r="M262" s="309"/>
    </row>
    <row r="263" spans="1:13" ht="14.4" customHeight="1">
      <c r="A263" s="308" t="s">
        <v>466</v>
      </c>
      <c r="B263" s="200" t="s">
        <v>236</v>
      </c>
      <c r="C263" s="200" t="s">
        <v>369</v>
      </c>
      <c r="D263" s="201" t="s">
        <v>111</v>
      </c>
      <c r="E263" s="220">
        <v>2</v>
      </c>
      <c r="F263" s="219">
        <v>160</v>
      </c>
      <c r="G263" s="205">
        <f>E263*F263</f>
        <v>320</v>
      </c>
      <c r="H263" s="234">
        <v>0</v>
      </c>
      <c r="I263" s="228">
        <f>J263-H263</f>
        <v>0</v>
      </c>
      <c r="J263" s="237">
        <v>0</v>
      </c>
      <c r="K263" s="245">
        <f>F263*H263</f>
        <v>0</v>
      </c>
      <c r="L263" s="203">
        <f>F263*I263</f>
        <v>0</v>
      </c>
      <c r="M263" s="309">
        <f>K263+L263</f>
        <v>0</v>
      </c>
    </row>
    <row r="264" spans="1:13" s="215" customFormat="1" ht="7.95" customHeight="1">
      <c r="A264" s="308"/>
      <c r="B264" s="200"/>
      <c r="C264" s="200"/>
      <c r="D264" s="201"/>
      <c r="E264" s="218"/>
      <c r="F264" s="219"/>
      <c r="G264" s="205"/>
      <c r="H264" s="238"/>
      <c r="I264" s="228"/>
      <c r="J264" s="237"/>
      <c r="K264" s="245"/>
      <c r="L264" s="203"/>
      <c r="M264" s="309"/>
    </row>
    <row r="265" spans="1:13" ht="14.4" customHeight="1">
      <c r="A265" s="308" t="s">
        <v>467</v>
      </c>
      <c r="B265" s="200" t="s">
        <v>236</v>
      </c>
      <c r="C265" s="200" t="s">
        <v>335</v>
      </c>
      <c r="D265" s="201" t="s">
        <v>111</v>
      </c>
      <c r="E265" s="218">
        <v>2</v>
      </c>
      <c r="F265" s="219">
        <v>260</v>
      </c>
      <c r="G265" s="205">
        <f>E265*F265</f>
        <v>520</v>
      </c>
      <c r="H265" s="234">
        <v>0</v>
      </c>
      <c r="I265" s="228">
        <f>J265-H265</f>
        <v>0</v>
      </c>
      <c r="J265" s="237">
        <v>0</v>
      </c>
      <c r="K265" s="245">
        <f>F265*H265</f>
        <v>0</v>
      </c>
      <c r="L265" s="203">
        <f>F265*I265</f>
        <v>0</v>
      </c>
      <c r="M265" s="309">
        <f>K265+L265</f>
        <v>0</v>
      </c>
    </row>
    <row r="266" spans="1:13" s="215" customFormat="1" ht="7.95" customHeight="1">
      <c r="A266" s="308"/>
      <c r="B266" s="200"/>
      <c r="C266" s="200"/>
      <c r="D266" s="201"/>
      <c r="E266" s="218"/>
      <c r="F266" s="219"/>
      <c r="G266" s="205"/>
      <c r="H266" s="238"/>
      <c r="I266" s="228"/>
      <c r="J266" s="237"/>
      <c r="K266" s="245"/>
      <c r="L266" s="203"/>
      <c r="M266" s="309"/>
    </row>
    <row r="267" spans="1:13" ht="14.4" customHeight="1">
      <c r="A267" s="308" t="s">
        <v>189</v>
      </c>
      <c r="B267" s="200" t="s">
        <v>236</v>
      </c>
      <c r="C267" s="199" t="s">
        <v>336</v>
      </c>
      <c r="D267" s="201"/>
      <c r="E267" s="220"/>
      <c r="F267" s="219"/>
      <c r="G267" s="205"/>
      <c r="H267" s="234"/>
      <c r="I267" s="228"/>
      <c r="J267" s="237"/>
      <c r="K267" s="245"/>
      <c r="L267" s="203"/>
      <c r="M267" s="309"/>
    </row>
    <row r="268" spans="1:13" s="215" customFormat="1" ht="7.95" customHeight="1">
      <c r="A268" s="308"/>
      <c r="B268" s="200"/>
      <c r="C268" s="200"/>
      <c r="D268" s="201"/>
      <c r="E268" s="218"/>
      <c r="F268" s="219"/>
      <c r="G268" s="205"/>
      <c r="H268" s="238"/>
      <c r="I268" s="228"/>
      <c r="J268" s="237"/>
      <c r="K268" s="245"/>
      <c r="L268" s="203"/>
      <c r="M268" s="309"/>
    </row>
    <row r="269" spans="1:13" ht="46.2" customHeight="1">
      <c r="A269" s="308" t="s">
        <v>190</v>
      </c>
      <c r="B269" s="200" t="s">
        <v>337</v>
      </c>
      <c r="C269" s="199" t="s">
        <v>210</v>
      </c>
      <c r="D269" s="201"/>
      <c r="E269" s="218"/>
      <c r="F269" s="219"/>
      <c r="G269" s="205"/>
      <c r="H269" s="234"/>
      <c r="I269" s="228"/>
      <c r="J269" s="237"/>
      <c r="K269" s="245"/>
      <c r="L269" s="203"/>
      <c r="M269" s="309"/>
    </row>
    <row r="270" spans="1:13" s="215" customFormat="1" ht="7.95" customHeight="1">
      <c r="A270" s="308"/>
      <c r="B270" s="200"/>
      <c r="C270" s="200"/>
      <c r="D270" s="201"/>
      <c r="E270" s="218"/>
      <c r="F270" s="219"/>
      <c r="G270" s="205"/>
      <c r="H270" s="238"/>
      <c r="I270" s="228"/>
      <c r="J270" s="237"/>
      <c r="K270" s="245"/>
      <c r="L270" s="203"/>
      <c r="M270" s="309"/>
    </row>
    <row r="271" spans="1:13" ht="13.95" customHeight="1">
      <c r="A271" s="308"/>
      <c r="B271" s="200" t="s">
        <v>236</v>
      </c>
      <c r="C271" s="200" t="s">
        <v>501</v>
      </c>
      <c r="D271" s="201"/>
      <c r="E271" s="220"/>
      <c r="F271" s="219"/>
      <c r="G271" s="205"/>
      <c r="H271" s="234"/>
      <c r="I271" s="228"/>
      <c r="J271" s="237"/>
      <c r="K271" s="245"/>
      <c r="L271" s="203"/>
      <c r="M271" s="309"/>
    </row>
    <row r="272" spans="1:13" s="215" customFormat="1" ht="7.95" customHeight="1">
      <c r="A272" s="308"/>
      <c r="B272" s="200"/>
      <c r="C272" s="200"/>
      <c r="D272" s="201"/>
      <c r="E272" s="218"/>
      <c r="F272" s="219"/>
      <c r="G272" s="205"/>
      <c r="H272" s="238"/>
      <c r="I272" s="228"/>
      <c r="J272" s="237"/>
      <c r="K272" s="245"/>
      <c r="L272" s="203"/>
      <c r="M272" s="309"/>
    </row>
    <row r="273" spans="1:13" ht="14.4" customHeight="1">
      <c r="A273" s="308"/>
      <c r="B273" s="200" t="s">
        <v>236</v>
      </c>
      <c r="C273" s="200" t="s">
        <v>338</v>
      </c>
      <c r="D273" s="201"/>
      <c r="E273" s="220"/>
      <c r="F273" s="219"/>
      <c r="G273" s="205"/>
      <c r="H273" s="234"/>
      <c r="I273" s="228"/>
      <c r="J273" s="237"/>
      <c r="K273" s="245"/>
      <c r="L273" s="203"/>
      <c r="M273" s="309"/>
    </row>
    <row r="274" spans="1:13" s="215" customFormat="1" ht="7.95" customHeight="1">
      <c r="A274" s="308"/>
      <c r="B274" s="200"/>
      <c r="C274" s="200"/>
      <c r="D274" s="201"/>
      <c r="E274" s="218"/>
      <c r="F274" s="219"/>
      <c r="G274" s="205"/>
      <c r="H274" s="238"/>
      <c r="I274" s="228"/>
      <c r="J274" s="237"/>
      <c r="K274" s="245"/>
      <c r="L274" s="203"/>
      <c r="M274" s="309"/>
    </row>
    <row r="275" spans="1:13" ht="14.4" customHeight="1">
      <c r="A275" s="308" t="s">
        <v>468</v>
      </c>
      <c r="B275" s="200" t="s">
        <v>236</v>
      </c>
      <c r="C275" s="200" t="s">
        <v>339</v>
      </c>
      <c r="D275" s="201" t="s">
        <v>165</v>
      </c>
      <c r="E275" s="218">
        <v>25</v>
      </c>
      <c r="F275" s="219">
        <v>2000</v>
      </c>
      <c r="G275" s="205">
        <f>E275*F275</f>
        <v>50000</v>
      </c>
      <c r="H275" s="234">
        <v>0</v>
      </c>
      <c r="I275" s="228">
        <f>J275-H275</f>
        <v>0</v>
      </c>
      <c r="J275" s="237">
        <v>0</v>
      </c>
      <c r="K275" s="245">
        <f>F275*H275</f>
        <v>0</v>
      </c>
      <c r="L275" s="203">
        <f>F275*I275</f>
        <v>0</v>
      </c>
      <c r="M275" s="309">
        <f>K275+L275</f>
        <v>0</v>
      </c>
    </row>
    <row r="276" spans="1:13" s="215" customFormat="1" ht="7.95" customHeight="1">
      <c r="A276" s="308"/>
      <c r="B276" s="200"/>
      <c r="C276" s="200"/>
      <c r="D276" s="201"/>
      <c r="E276" s="218"/>
      <c r="F276" s="219"/>
      <c r="G276" s="205"/>
      <c r="H276" s="238"/>
      <c r="I276" s="228"/>
      <c r="J276" s="237"/>
      <c r="K276" s="245"/>
      <c r="L276" s="203"/>
      <c r="M276" s="309"/>
    </row>
    <row r="277" spans="1:13" ht="13.8">
      <c r="A277" s="308"/>
      <c r="B277" s="200" t="s">
        <v>236</v>
      </c>
      <c r="C277" s="199" t="s">
        <v>502</v>
      </c>
      <c r="D277" s="201"/>
      <c r="E277" s="218"/>
      <c r="F277" s="219"/>
      <c r="G277" s="205"/>
      <c r="H277" s="238"/>
      <c r="I277" s="228"/>
      <c r="J277" s="237"/>
      <c r="K277" s="245"/>
      <c r="L277" s="203"/>
      <c r="M277" s="309"/>
    </row>
    <row r="278" spans="1:13" s="215" customFormat="1" ht="7.95" customHeight="1">
      <c r="A278" s="308"/>
      <c r="B278" s="200"/>
      <c r="C278" s="200"/>
      <c r="D278" s="201"/>
      <c r="E278" s="218"/>
      <c r="F278" s="219"/>
      <c r="G278" s="205"/>
      <c r="H278" s="238"/>
      <c r="I278" s="228"/>
      <c r="J278" s="237"/>
      <c r="K278" s="245"/>
      <c r="L278" s="203"/>
      <c r="M278" s="309"/>
    </row>
    <row r="279" spans="1:13" ht="13.8">
      <c r="A279" s="308" t="s">
        <v>469</v>
      </c>
      <c r="B279" s="200" t="s">
        <v>236</v>
      </c>
      <c r="C279" s="200" t="s">
        <v>340</v>
      </c>
      <c r="D279" s="201" t="s">
        <v>165</v>
      </c>
      <c r="E279" s="220">
        <v>30</v>
      </c>
      <c r="F279" s="219">
        <v>1200</v>
      </c>
      <c r="G279" s="205">
        <f>E279*F279</f>
        <v>36000</v>
      </c>
      <c r="H279" s="234">
        <v>0</v>
      </c>
      <c r="I279" s="228">
        <f>J279-H279</f>
        <v>0</v>
      </c>
      <c r="J279" s="237">
        <v>0</v>
      </c>
      <c r="K279" s="245">
        <f>F279*H279</f>
        <v>0</v>
      </c>
      <c r="L279" s="203">
        <f>F279*I279</f>
        <v>0</v>
      </c>
      <c r="M279" s="309">
        <f>K279+L279</f>
        <v>0</v>
      </c>
    </row>
    <row r="280" spans="1:13" s="215" customFormat="1" ht="7.95" customHeight="1">
      <c r="A280" s="308"/>
      <c r="B280" s="200"/>
      <c r="C280" s="200"/>
      <c r="D280" s="201"/>
      <c r="E280" s="218"/>
      <c r="F280" s="219"/>
      <c r="G280" s="205"/>
      <c r="H280" s="238"/>
      <c r="I280" s="228"/>
      <c r="J280" s="237"/>
      <c r="K280" s="245"/>
      <c r="L280" s="203"/>
      <c r="M280" s="309"/>
    </row>
    <row r="281" spans="1:13" ht="14.4" customHeight="1">
      <c r="A281" s="308"/>
      <c r="B281" s="200" t="s">
        <v>341</v>
      </c>
      <c r="C281" s="200" t="s">
        <v>342</v>
      </c>
      <c r="D281" s="201"/>
      <c r="E281" s="218"/>
      <c r="F281" s="219"/>
      <c r="G281" s="205"/>
      <c r="H281" s="234"/>
      <c r="I281" s="228"/>
      <c r="J281" s="237"/>
      <c r="K281" s="245"/>
      <c r="L281" s="203"/>
      <c r="M281" s="309"/>
    </row>
    <row r="282" spans="1:13" s="215" customFormat="1" ht="7.95" customHeight="1">
      <c r="A282" s="308"/>
      <c r="B282" s="200"/>
      <c r="C282" s="200"/>
      <c r="D282" s="201"/>
      <c r="E282" s="218"/>
      <c r="F282" s="219"/>
      <c r="G282" s="205"/>
      <c r="H282" s="238"/>
      <c r="I282" s="228"/>
      <c r="J282" s="237"/>
      <c r="K282" s="245"/>
      <c r="L282" s="203"/>
      <c r="M282" s="309"/>
    </row>
    <row r="283" spans="1:13" ht="13.95" customHeight="1">
      <c r="A283" s="308" t="s">
        <v>470</v>
      </c>
      <c r="B283" s="200" t="s">
        <v>236</v>
      </c>
      <c r="C283" s="200" t="s">
        <v>343</v>
      </c>
      <c r="D283" s="201" t="s">
        <v>165</v>
      </c>
      <c r="E283" s="218">
        <v>12</v>
      </c>
      <c r="F283" s="219">
        <v>1200</v>
      </c>
      <c r="G283" s="205">
        <f>E283*F283</f>
        <v>14400</v>
      </c>
      <c r="H283" s="234">
        <v>0</v>
      </c>
      <c r="I283" s="228">
        <f>J283-H283</f>
        <v>0</v>
      </c>
      <c r="J283" s="237">
        <v>0</v>
      </c>
      <c r="K283" s="245">
        <f>F283*H283</f>
        <v>0</v>
      </c>
      <c r="L283" s="203">
        <f>F283*I283</f>
        <v>0</v>
      </c>
      <c r="M283" s="309">
        <f>K283+L283</f>
        <v>0</v>
      </c>
    </row>
    <row r="284" spans="1:13" s="215" customFormat="1" ht="7.95" customHeight="1">
      <c r="A284" s="308"/>
      <c r="B284" s="200"/>
      <c r="C284" s="200"/>
      <c r="D284" s="201"/>
      <c r="E284" s="218"/>
      <c r="F284" s="219"/>
      <c r="G284" s="205"/>
      <c r="H284" s="238"/>
      <c r="I284" s="228"/>
      <c r="J284" s="237"/>
      <c r="K284" s="245"/>
      <c r="L284" s="203"/>
      <c r="M284" s="309"/>
    </row>
    <row r="285" spans="1:13" ht="13.95" customHeight="1">
      <c r="A285" s="308"/>
      <c r="B285" s="200" t="s">
        <v>344</v>
      </c>
      <c r="C285" s="199" t="s">
        <v>345</v>
      </c>
      <c r="D285" s="201"/>
      <c r="E285" s="218"/>
      <c r="F285" s="219"/>
      <c r="G285" s="205"/>
      <c r="H285" s="238"/>
      <c r="I285" s="228"/>
      <c r="J285" s="237"/>
      <c r="K285" s="245"/>
      <c r="L285" s="203"/>
      <c r="M285" s="309"/>
    </row>
    <row r="286" spans="1:13" s="215" customFormat="1" ht="7.95" customHeight="1">
      <c r="A286" s="308"/>
      <c r="B286" s="200"/>
      <c r="C286" s="200"/>
      <c r="D286" s="201"/>
      <c r="E286" s="218"/>
      <c r="F286" s="219"/>
      <c r="G286" s="205"/>
      <c r="H286" s="238"/>
      <c r="I286" s="228"/>
      <c r="J286" s="237"/>
      <c r="K286" s="245"/>
      <c r="L286" s="203"/>
      <c r="M286" s="309"/>
    </row>
    <row r="287" spans="1:13" ht="13.8">
      <c r="A287" s="308" t="s">
        <v>471</v>
      </c>
      <c r="B287" s="200" t="s">
        <v>236</v>
      </c>
      <c r="C287" s="200" t="s">
        <v>346</v>
      </c>
      <c r="D287" s="201" t="s">
        <v>71</v>
      </c>
      <c r="E287" s="218">
        <v>1</v>
      </c>
      <c r="F287" s="219">
        <v>250000</v>
      </c>
      <c r="G287" s="205">
        <f>E287*F287</f>
        <v>250000</v>
      </c>
      <c r="H287" s="234">
        <v>0</v>
      </c>
      <c r="I287" s="228">
        <f>J287-H287</f>
        <v>0</v>
      </c>
      <c r="J287" s="237">
        <v>0</v>
      </c>
      <c r="K287" s="245">
        <f>F287*H287</f>
        <v>0</v>
      </c>
      <c r="L287" s="203">
        <f>F287*I287</f>
        <v>0</v>
      </c>
      <c r="M287" s="309">
        <f>K287+L287</f>
        <v>0</v>
      </c>
    </row>
    <row r="288" spans="1:13" s="215" customFormat="1" ht="7.95" customHeight="1">
      <c r="A288" s="308"/>
      <c r="B288" s="200"/>
      <c r="C288" s="200"/>
      <c r="D288" s="201"/>
      <c r="E288" s="218"/>
      <c r="F288" s="219"/>
      <c r="G288" s="205"/>
      <c r="H288" s="238"/>
      <c r="I288" s="228"/>
      <c r="J288" s="237"/>
      <c r="K288" s="245"/>
      <c r="L288" s="203"/>
      <c r="M288" s="309"/>
    </row>
    <row r="289" spans="1:13" ht="14.4" customHeight="1">
      <c r="A289" s="308" t="s">
        <v>472</v>
      </c>
      <c r="B289" s="200" t="s">
        <v>236</v>
      </c>
      <c r="C289" s="200" t="s">
        <v>347</v>
      </c>
      <c r="D289" s="201" t="s">
        <v>71</v>
      </c>
      <c r="E289" s="218">
        <v>1</v>
      </c>
      <c r="F289" s="219">
        <v>50000</v>
      </c>
      <c r="G289" s="205">
        <f>E289*F289</f>
        <v>50000</v>
      </c>
      <c r="H289" s="234">
        <v>0</v>
      </c>
      <c r="I289" s="228">
        <f>J289-H289</f>
        <v>0</v>
      </c>
      <c r="J289" s="237">
        <v>0</v>
      </c>
      <c r="K289" s="245">
        <f>F289*H289</f>
        <v>0</v>
      </c>
      <c r="L289" s="203">
        <f>F289*I289</f>
        <v>0</v>
      </c>
      <c r="M289" s="309">
        <f>K289+L289</f>
        <v>0</v>
      </c>
    </row>
    <row r="290" spans="1:13" s="215" customFormat="1" ht="7.95" customHeight="1">
      <c r="A290" s="308"/>
      <c r="B290" s="200"/>
      <c r="C290" s="200"/>
      <c r="D290" s="201"/>
      <c r="E290" s="218"/>
      <c r="F290" s="219"/>
      <c r="G290" s="205"/>
      <c r="H290" s="238"/>
      <c r="I290" s="228"/>
      <c r="J290" s="237"/>
      <c r="K290" s="245"/>
      <c r="L290" s="203"/>
      <c r="M290" s="309"/>
    </row>
    <row r="291" spans="1:13" ht="14.4" customHeight="1">
      <c r="A291" s="308" t="s">
        <v>473</v>
      </c>
      <c r="B291" s="200" t="s">
        <v>236</v>
      </c>
      <c r="C291" s="199" t="s">
        <v>348</v>
      </c>
      <c r="D291" s="201" t="s">
        <v>236</v>
      </c>
      <c r="E291" s="218"/>
      <c r="F291" s="219"/>
      <c r="G291" s="205"/>
      <c r="H291" s="234"/>
      <c r="I291" s="228"/>
      <c r="J291" s="237"/>
      <c r="K291" s="245"/>
      <c r="L291" s="203"/>
      <c r="M291" s="309"/>
    </row>
    <row r="292" spans="1:13" s="215" customFormat="1" ht="7.95" customHeight="1">
      <c r="A292" s="308"/>
      <c r="B292" s="200"/>
      <c r="C292" s="200"/>
      <c r="D292" s="201"/>
      <c r="E292" s="218"/>
      <c r="F292" s="219"/>
      <c r="G292" s="205"/>
      <c r="H292" s="238"/>
      <c r="I292" s="228"/>
      <c r="J292" s="237"/>
      <c r="K292" s="245"/>
      <c r="L292" s="203"/>
      <c r="M292" s="309"/>
    </row>
    <row r="293" spans="1:13" ht="13.8">
      <c r="A293" s="308" t="s">
        <v>474</v>
      </c>
      <c r="B293" s="200" t="s">
        <v>236</v>
      </c>
      <c r="C293" s="200" t="s">
        <v>475</v>
      </c>
      <c r="D293" s="201" t="s">
        <v>172</v>
      </c>
      <c r="E293" s="218">
        <v>175</v>
      </c>
      <c r="F293" s="219">
        <v>850</v>
      </c>
      <c r="G293" s="205">
        <f>E293*F293</f>
        <v>148750</v>
      </c>
      <c r="H293" s="234">
        <v>0</v>
      </c>
      <c r="I293" s="228">
        <f>J293-H293</f>
        <v>0</v>
      </c>
      <c r="J293" s="237">
        <v>0</v>
      </c>
      <c r="K293" s="245">
        <f>F293*H293</f>
        <v>0</v>
      </c>
      <c r="L293" s="203">
        <f>F293*I293</f>
        <v>0</v>
      </c>
      <c r="M293" s="309">
        <f>K293+L293</f>
        <v>0</v>
      </c>
    </row>
    <row r="294" spans="1:13" s="215" customFormat="1" ht="7.95" customHeight="1">
      <c r="A294" s="308"/>
      <c r="B294" s="200"/>
      <c r="C294" s="200"/>
      <c r="D294" s="201"/>
      <c r="E294" s="218"/>
      <c r="F294" s="219"/>
      <c r="G294" s="205"/>
      <c r="H294" s="238"/>
      <c r="I294" s="228"/>
      <c r="J294" s="237"/>
      <c r="K294" s="245"/>
      <c r="L294" s="203"/>
      <c r="M294" s="309"/>
    </row>
    <row r="295" spans="1:13" ht="14.4" customHeight="1">
      <c r="A295" s="308" t="s">
        <v>476</v>
      </c>
      <c r="B295" s="200" t="s">
        <v>236</v>
      </c>
      <c r="C295" s="199" t="s">
        <v>349</v>
      </c>
      <c r="D295" s="201" t="s">
        <v>236</v>
      </c>
      <c r="E295" s="218"/>
      <c r="F295" s="219"/>
      <c r="G295" s="205"/>
      <c r="H295" s="234"/>
      <c r="I295" s="228"/>
      <c r="J295" s="237"/>
      <c r="K295" s="245"/>
      <c r="L295" s="203"/>
      <c r="M295" s="309"/>
    </row>
    <row r="296" spans="1:13" s="215" customFormat="1" ht="7.95" customHeight="1">
      <c r="A296" s="308"/>
      <c r="B296" s="200"/>
      <c r="C296" s="200"/>
      <c r="D296" s="201"/>
      <c r="E296" s="218"/>
      <c r="F296" s="219"/>
      <c r="G296" s="205"/>
      <c r="H296" s="238"/>
      <c r="I296" s="228"/>
      <c r="J296" s="237"/>
      <c r="K296" s="245"/>
      <c r="L296" s="203"/>
      <c r="M296" s="309"/>
    </row>
    <row r="297" spans="1:13" ht="13.8">
      <c r="A297" s="308" t="s">
        <v>477</v>
      </c>
      <c r="B297" s="200" t="s">
        <v>236</v>
      </c>
      <c r="C297" s="200" t="s">
        <v>350</v>
      </c>
      <c r="D297" s="201" t="s">
        <v>174</v>
      </c>
      <c r="E297" s="220">
        <v>65</v>
      </c>
      <c r="F297" s="219">
        <v>250</v>
      </c>
      <c r="G297" s="205">
        <f>E297*F297</f>
        <v>16250</v>
      </c>
      <c r="H297" s="234">
        <v>0</v>
      </c>
      <c r="I297" s="228">
        <f>J297-H297</f>
        <v>0</v>
      </c>
      <c r="J297" s="237">
        <v>0</v>
      </c>
      <c r="K297" s="245">
        <f>F297*H297</f>
        <v>0</v>
      </c>
      <c r="L297" s="203">
        <f>F297*I297</f>
        <v>0</v>
      </c>
      <c r="M297" s="309">
        <f>K297+L297</f>
        <v>0</v>
      </c>
    </row>
    <row r="298" spans="1:13" s="215" customFormat="1" ht="7.95" customHeight="1">
      <c r="A298" s="308"/>
      <c r="B298" s="200"/>
      <c r="C298" s="200"/>
      <c r="D298" s="201"/>
      <c r="E298" s="218"/>
      <c r="F298" s="219"/>
      <c r="G298" s="205"/>
      <c r="H298" s="238"/>
      <c r="I298" s="228"/>
      <c r="J298" s="237"/>
      <c r="K298" s="245"/>
      <c r="L298" s="203"/>
      <c r="M298" s="309"/>
    </row>
    <row r="299" spans="1:13" ht="14.4" customHeight="1">
      <c r="A299" s="308" t="s">
        <v>478</v>
      </c>
      <c r="B299" s="200" t="s">
        <v>236</v>
      </c>
      <c r="C299" s="200" t="s">
        <v>351</v>
      </c>
      <c r="D299" s="201" t="s">
        <v>172</v>
      </c>
      <c r="E299" s="218">
        <v>20</v>
      </c>
      <c r="F299" s="219">
        <v>850</v>
      </c>
      <c r="G299" s="205">
        <f>E299*F299</f>
        <v>17000</v>
      </c>
      <c r="H299" s="234">
        <v>0</v>
      </c>
      <c r="I299" s="228">
        <f>J299-H299</f>
        <v>0</v>
      </c>
      <c r="J299" s="237">
        <v>0</v>
      </c>
      <c r="K299" s="245">
        <f>F299*H299</f>
        <v>0</v>
      </c>
      <c r="L299" s="203">
        <f>F299*I299</f>
        <v>0</v>
      </c>
      <c r="M299" s="309">
        <f>K299+L299</f>
        <v>0</v>
      </c>
    </row>
    <row r="300" spans="1:13" s="215" customFormat="1" ht="7.95" customHeight="1">
      <c r="A300" s="308"/>
      <c r="B300" s="200"/>
      <c r="C300" s="200"/>
      <c r="D300" s="201"/>
      <c r="E300" s="218"/>
      <c r="F300" s="219"/>
      <c r="G300" s="205"/>
      <c r="H300" s="238"/>
      <c r="I300" s="228"/>
      <c r="J300" s="237"/>
      <c r="K300" s="245"/>
      <c r="L300" s="203"/>
      <c r="M300" s="309"/>
    </row>
    <row r="301" spans="1:13" ht="19.95" customHeight="1">
      <c r="A301" s="308" t="s">
        <v>479</v>
      </c>
      <c r="B301" s="200" t="s">
        <v>236</v>
      </c>
      <c r="C301" s="200" t="s">
        <v>370</v>
      </c>
      <c r="D301" s="201" t="s">
        <v>165</v>
      </c>
      <c r="E301" s="218">
        <v>30</v>
      </c>
      <c r="F301" s="219">
        <v>250</v>
      </c>
      <c r="G301" s="205">
        <f>E301*F301</f>
        <v>7500</v>
      </c>
      <c r="H301" s="234">
        <v>0</v>
      </c>
      <c r="I301" s="228">
        <f>J301-H301</f>
        <v>0</v>
      </c>
      <c r="J301" s="237">
        <v>0</v>
      </c>
      <c r="K301" s="245">
        <f>F301*H301</f>
        <v>0</v>
      </c>
      <c r="L301" s="203">
        <f>F301*I301</f>
        <v>0</v>
      </c>
      <c r="M301" s="309">
        <f>K301+L301</f>
        <v>0</v>
      </c>
    </row>
    <row r="302" spans="1:13" s="215" customFormat="1" ht="7.95" customHeight="1">
      <c r="A302" s="308"/>
      <c r="B302" s="200"/>
      <c r="C302" s="200"/>
      <c r="D302" s="201"/>
      <c r="E302" s="218"/>
      <c r="F302" s="219"/>
      <c r="G302" s="205"/>
      <c r="H302" s="238"/>
      <c r="I302" s="228"/>
      <c r="J302" s="237"/>
      <c r="K302" s="245"/>
      <c r="L302" s="203"/>
      <c r="M302" s="309"/>
    </row>
    <row r="303" spans="1:13" s="215" customFormat="1" ht="27.6" customHeight="1">
      <c r="A303" s="308" t="s">
        <v>480</v>
      </c>
      <c r="B303" s="200" t="s">
        <v>236</v>
      </c>
      <c r="C303" s="200" t="s">
        <v>371</v>
      </c>
      <c r="D303" s="201" t="s">
        <v>165</v>
      </c>
      <c r="E303" s="220">
        <v>15</v>
      </c>
      <c r="F303" s="219">
        <v>250</v>
      </c>
      <c r="G303" s="205">
        <f>E301*F301</f>
        <v>7500</v>
      </c>
      <c r="H303" s="234">
        <v>0</v>
      </c>
      <c r="I303" s="228">
        <f>J303-H303</f>
        <v>0</v>
      </c>
      <c r="J303" s="237">
        <v>0</v>
      </c>
      <c r="K303" s="245">
        <f>F303*H303</f>
        <v>0</v>
      </c>
      <c r="L303" s="203">
        <f>F303*I303</f>
        <v>0</v>
      </c>
      <c r="M303" s="309">
        <f>K303+L303</f>
        <v>0</v>
      </c>
    </row>
    <row r="304" spans="1:13" s="215" customFormat="1" ht="7.95" customHeight="1">
      <c r="A304" s="308"/>
      <c r="B304" s="200"/>
      <c r="C304" s="200"/>
      <c r="D304" s="201"/>
      <c r="E304" s="218"/>
      <c r="F304" s="219"/>
      <c r="G304" s="205"/>
      <c r="H304" s="238"/>
      <c r="I304" s="228"/>
      <c r="J304" s="237"/>
      <c r="K304" s="245"/>
      <c r="L304" s="203"/>
      <c r="M304" s="309"/>
    </row>
    <row r="305" spans="1:13" s="215" customFormat="1" ht="24" customHeight="1">
      <c r="A305" s="308" t="s">
        <v>191</v>
      </c>
      <c r="B305" s="200" t="s">
        <v>352</v>
      </c>
      <c r="C305" s="199" t="s">
        <v>353</v>
      </c>
      <c r="D305" s="201"/>
      <c r="E305" s="218"/>
      <c r="F305" s="219"/>
      <c r="G305" s="205"/>
      <c r="H305" s="238"/>
      <c r="I305" s="228"/>
      <c r="J305" s="237"/>
      <c r="K305" s="245"/>
      <c r="L305" s="203"/>
      <c r="M305" s="309"/>
    </row>
    <row r="306" spans="1:13" s="215" customFormat="1" ht="7.95" customHeight="1">
      <c r="A306" s="308"/>
      <c r="B306" s="200"/>
      <c r="C306" s="200"/>
      <c r="D306" s="201"/>
      <c r="E306" s="218"/>
      <c r="F306" s="219"/>
      <c r="G306" s="205"/>
      <c r="H306" s="238"/>
      <c r="I306" s="228"/>
      <c r="J306" s="237"/>
      <c r="K306" s="245"/>
      <c r="L306" s="203"/>
      <c r="M306" s="309"/>
    </row>
    <row r="307" spans="1:13" s="215" customFormat="1" ht="27.6">
      <c r="A307" s="308" t="s">
        <v>481</v>
      </c>
      <c r="B307" s="200"/>
      <c r="C307" s="200" t="s">
        <v>503</v>
      </c>
      <c r="D307" s="201" t="s">
        <v>111</v>
      </c>
      <c r="E307" s="218">
        <v>3</v>
      </c>
      <c r="F307" s="219">
        <v>12500</v>
      </c>
      <c r="G307" s="205">
        <f>E307*F307</f>
        <v>37500</v>
      </c>
      <c r="H307" s="234">
        <v>0</v>
      </c>
      <c r="I307" s="228">
        <f>J307-H307</f>
        <v>0</v>
      </c>
      <c r="J307" s="237">
        <v>0</v>
      </c>
      <c r="K307" s="245">
        <f>F307*H307</f>
        <v>0</v>
      </c>
      <c r="L307" s="203">
        <f>F307*I307</f>
        <v>0</v>
      </c>
      <c r="M307" s="309">
        <f>K307+L307</f>
        <v>0</v>
      </c>
    </row>
    <row r="308" spans="1:13" s="215" customFormat="1" ht="7.95" customHeight="1">
      <c r="A308" s="308"/>
      <c r="B308" s="200"/>
      <c r="C308" s="200"/>
      <c r="D308" s="201"/>
      <c r="E308" s="218"/>
      <c r="F308" s="219"/>
      <c r="G308" s="205"/>
      <c r="H308" s="238"/>
      <c r="I308" s="228"/>
      <c r="J308" s="237"/>
      <c r="K308" s="245"/>
      <c r="L308" s="203"/>
      <c r="M308" s="309"/>
    </row>
    <row r="309" spans="1:13" ht="13.95" customHeight="1">
      <c r="A309" s="308"/>
      <c r="B309" s="200" t="s">
        <v>236</v>
      </c>
      <c r="C309" s="199" t="s">
        <v>354</v>
      </c>
      <c r="D309" s="201"/>
      <c r="E309" s="218"/>
      <c r="F309" s="219"/>
      <c r="G309" s="205"/>
      <c r="H309" s="238"/>
      <c r="I309" s="228"/>
      <c r="J309" s="237"/>
      <c r="K309" s="245"/>
      <c r="L309" s="203"/>
      <c r="M309" s="309"/>
    </row>
    <row r="310" spans="1:13" s="215" customFormat="1" ht="7.95" customHeight="1">
      <c r="A310" s="308"/>
      <c r="B310" s="200"/>
      <c r="C310" s="200"/>
      <c r="D310" s="201"/>
      <c r="E310" s="218"/>
      <c r="F310" s="219"/>
      <c r="G310" s="205"/>
      <c r="H310" s="238"/>
      <c r="I310" s="228"/>
      <c r="J310" s="237"/>
      <c r="K310" s="245"/>
      <c r="L310" s="203"/>
      <c r="M310" s="309"/>
    </row>
    <row r="311" spans="1:13" ht="36" customHeight="1">
      <c r="A311" s="308" t="s">
        <v>482</v>
      </c>
      <c r="B311" s="200" t="s">
        <v>236</v>
      </c>
      <c r="C311" s="200" t="s">
        <v>355</v>
      </c>
      <c r="D311" s="201" t="s">
        <v>111</v>
      </c>
      <c r="E311" s="218">
        <v>2</v>
      </c>
      <c r="F311" s="219">
        <v>40000</v>
      </c>
      <c r="G311" s="205">
        <f>E311*F311</f>
        <v>80000</v>
      </c>
      <c r="H311" s="234">
        <v>0</v>
      </c>
      <c r="I311" s="228">
        <f>J311-H311</f>
        <v>0</v>
      </c>
      <c r="J311" s="237">
        <v>0</v>
      </c>
      <c r="K311" s="245">
        <f>F311*H311</f>
        <v>0</v>
      </c>
      <c r="L311" s="203">
        <f>F311*I311</f>
        <v>0</v>
      </c>
      <c r="M311" s="309">
        <f>K311+L311</f>
        <v>0</v>
      </c>
    </row>
    <row r="312" spans="1:13" s="215" customFormat="1" ht="7.95" customHeight="1">
      <c r="A312" s="308"/>
      <c r="B312" s="200"/>
      <c r="C312" s="200"/>
      <c r="D312" s="201"/>
      <c r="E312" s="218"/>
      <c r="F312" s="219"/>
      <c r="G312" s="205"/>
      <c r="H312" s="238"/>
      <c r="I312" s="228"/>
      <c r="J312" s="237"/>
      <c r="K312" s="245"/>
      <c r="L312" s="203"/>
      <c r="M312" s="309"/>
    </row>
    <row r="313" spans="1:13" ht="14.4" customHeight="1">
      <c r="A313" s="308"/>
      <c r="B313" s="200" t="s">
        <v>95</v>
      </c>
      <c r="C313" s="199" t="s">
        <v>356</v>
      </c>
      <c r="D313" s="201"/>
      <c r="E313" s="218"/>
      <c r="F313" s="219"/>
      <c r="G313" s="205"/>
      <c r="H313" s="234"/>
      <c r="I313" s="228"/>
      <c r="J313" s="237"/>
      <c r="K313" s="245"/>
      <c r="L313" s="203"/>
      <c r="M313" s="309"/>
    </row>
    <row r="314" spans="1:13" s="215" customFormat="1" ht="7.95" customHeight="1">
      <c r="A314" s="308"/>
      <c r="B314" s="200"/>
      <c r="C314" s="200"/>
      <c r="D314" s="201"/>
      <c r="E314" s="218"/>
      <c r="F314" s="219"/>
      <c r="G314" s="205"/>
      <c r="H314" s="238"/>
      <c r="I314" s="228"/>
      <c r="J314" s="237"/>
      <c r="K314" s="245"/>
      <c r="L314" s="203"/>
      <c r="M314" s="309"/>
    </row>
    <row r="315" spans="1:13" ht="41.4">
      <c r="A315" s="308"/>
      <c r="B315" s="200" t="s">
        <v>236</v>
      </c>
      <c r="C315" s="200" t="s">
        <v>504</v>
      </c>
      <c r="D315" s="201"/>
      <c r="E315" s="220"/>
      <c r="F315" s="219"/>
      <c r="G315" s="205"/>
      <c r="H315" s="234"/>
      <c r="I315" s="228"/>
      <c r="J315" s="237"/>
      <c r="K315" s="245"/>
      <c r="L315" s="203"/>
      <c r="M315" s="309"/>
    </row>
    <row r="316" spans="1:13" s="215" customFormat="1" ht="7.95" customHeight="1">
      <c r="A316" s="308"/>
      <c r="B316" s="200"/>
      <c r="C316" s="200"/>
      <c r="D316" s="201"/>
      <c r="E316" s="218"/>
      <c r="F316" s="219"/>
      <c r="G316" s="205"/>
      <c r="H316" s="238"/>
      <c r="I316" s="228"/>
      <c r="J316" s="237"/>
      <c r="K316" s="245"/>
      <c r="L316" s="203"/>
      <c r="M316" s="309"/>
    </row>
    <row r="317" spans="1:13" ht="13.95" customHeight="1">
      <c r="A317" s="308" t="s">
        <v>483</v>
      </c>
      <c r="B317" s="200" t="s">
        <v>236</v>
      </c>
      <c r="C317" s="200" t="s">
        <v>357</v>
      </c>
      <c r="D317" s="201" t="s">
        <v>111</v>
      </c>
      <c r="E317" s="218">
        <v>1</v>
      </c>
      <c r="F317" s="219">
        <v>65000</v>
      </c>
      <c r="G317" s="205">
        <f>E317*F317</f>
        <v>65000</v>
      </c>
      <c r="H317" s="234">
        <v>0</v>
      </c>
      <c r="I317" s="228">
        <f>J317-H317</f>
        <v>0</v>
      </c>
      <c r="J317" s="237">
        <v>0</v>
      </c>
      <c r="K317" s="245">
        <f>F317*H317</f>
        <v>0</v>
      </c>
      <c r="L317" s="203">
        <f>F317*I317</f>
        <v>0</v>
      </c>
      <c r="M317" s="309">
        <f>K317+L317</f>
        <v>0</v>
      </c>
    </row>
    <row r="318" spans="1:13" s="215" customFormat="1" ht="7.95" customHeight="1">
      <c r="A318" s="308"/>
      <c r="B318" s="200"/>
      <c r="C318" s="200"/>
      <c r="D318" s="201"/>
      <c r="E318" s="218"/>
      <c r="F318" s="219"/>
      <c r="G318" s="205"/>
      <c r="H318" s="238"/>
      <c r="I318" s="228"/>
      <c r="J318" s="237"/>
      <c r="K318" s="245"/>
      <c r="L318" s="203"/>
      <c r="M318" s="309"/>
    </row>
    <row r="319" spans="1:13" ht="27.6">
      <c r="A319" s="308" t="s">
        <v>484</v>
      </c>
      <c r="B319" s="200" t="s">
        <v>72</v>
      </c>
      <c r="C319" s="200" t="s">
        <v>505</v>
      </c>
      <c r="D319" s="201" t="s">
        <v>111</v>
      </c>
      <c r="E319" s="218">
        <v>1</v>
      </c>
      <c r="F319" s="219">
        <v>22000</v>
      </c>
      <c r="G319" s="205">
        <f>E319*F319</f>
        <v>22000</v>
      </c>
      <c r="H319" s="234">
        <v>0</v>
      </c>
      <c r="I319" s="228">
        <f>J319-H319</f>
        <v>0</v>
      </c>
      <c r="J319" s="237">
        <v>0</v>
      </c>
      <c r="K319" s="245">
        <f>F319*H319</f>
        <v>0</v>
      </c>
      <c r="L319" s="203">
        <f>F319*I319</f>
        <v>0</v>
      </c>
      <c r="M319" s="309">
        <f>K319+L319</f>
        <v>0</v>
      </c>
    </row>
    <row r="320" spans="1:13" s="215" customFormat="1" ht="7.95" customHeight="1">
      <c r="A320" s="308"/>
      <c r="B320" s="200"/>
      <c r="C320" s="200"/>
      <c r="D320" s="201"/>
      <c r="E320" s="218"/>
      <c r="F320" s="219"/>
      <c r="G320" s="205"/>
      <c r="H320" s="238"/>
      <c r="I320" s="228"/>
      <c r="J320" s="237"/>
      <c r="K320" s="245"/>
      <c r="L320" s="203"/>
      <c r="M320" s="309"/>
    </row>
    <row r="321" spans="1:16" ht="13.95" customHeight="1">
      <c r="A321" s="308" t="s">
        <v>486</v>
      </c>
      <c r="B321" s="200" t="s">
        <v>358</v>
      </c>
      <c r="C321" s="199" t="s">
        <v>359</v>
      </c>
      <c r="D321" s="201"/>
      <c r="E321" s="218"/>
      <c r="F321" s="219"/>
      <c r="G321" s="205"/>
      <c r="H321" s="238"/>
      <c r="I321" s="228"/>
      <c r="J321" s="237"/>
      <c r="K321" s="245"/>
      <c r="L321" s="203"/>
      <c r="M321" s="309"/>
    </row>
    <row r="322" spans="1:16" s="215" customFormat="1" ht="7.95" customHeight="1">
      <c r="A322" s="308"/>
      <c r="B322" s="200"/>
      <c r="C322" s="200"/>
      <c r="D322" s="201"/>
      <c r="E322" s="218"/>
      <c r="F322" s="219"/>
      <c r="G322" s="205"/>
      <c r="H322" s="238"/>
      <c r="I322" s="228"/>
      <c r="J322" s="237"/>
      <c r="K322" s="245"/>
      <c r="L322" s="203"/>
      <c r="M322" s="309"/>
    </row>
    <row r="323" spans="1:16" ht="55.2">
      <c r="A323" s="308" t="s">
        <v>485</v>
      </c>
      <c r="B323" s="200" t="s">
        <v>236</v>
      </c>
      <c r="C323" s="200" t="s">
        <v>360</v>
      </c>
      <c r="D323" s="201" t="s">
        <v>165</v>
      </c>
      <c r="E323" s="218">
        <v>96</v>
      </c>
      <c r="F323" s="219">
        <v>300</v>
      </c>
      <c r="G323" s="205">
        <f>E323*F323</f>
        <v>28800</v>
      </c>
      <c r="H323" s="234">
        <v>0</v>
      </c>
      <c r="I323" s="228">
        <f>J323-H323</f>
        <v>0</v>
      </c>
      <c r="J323" s="237">
        <v>0</v>
      </c>
      <c r="K323" s="245">
        <f>F323*H323</f>
        <v>0</v>
      </c>
      <c r="L323" s="203">
        <f>F323*I323</f>
        <v>0</v>
      </c>
      <c r="M323" s="309">
        <f>K323+L323</f>
        <v>0</v>
      </c>
    </row>
    <row r="324" spans="1:16" s="215" customFormat="1" ht="7.95" customHeight="1">
      <c r="A324" s="308"/>
      <c r="B324" s="200"/>
      <c r="C324" s="200"/>
      <c r="D324" s="201"/>
      <c r="E324" s="218"/>
      <c r="F324" s="219"/>
      <c r="G324" s="205"/>
      <c r="H324" s="238"/>
      <c r="I324" s="228"/>
      <c r="J324" s="237"/>
      <c r="K324" s="245"/>
      <c r="L324" s="203"/>
      <c r="M324" s="309"/>
    </row>
    <row r="325" spans="1:16" ht="41.4">
      <c r="A325" s="308" t="s">
        <v>487</v>
      </c>
      <c r="B325" s="200" t="s">
        <v>236</v>
      </c>
      <c r="C325" s="200" t="s">
        <v>361</v>
      </c>
      <c r="D325" s="201" t="s">
        <v>111</v>
      </c>
      <c r="E325" s="218">
        <v>1</v>
      </c>
      <c r="F325" s="219">
        <v>3000</v>
      </c>
      <c r="G325" s="205">
        <f>E325*F325</f>
        <v>3000</v>
      </c>
      <c r="H325" s="234">
        <v>0</v>
      </c>
      <c r="I325" s="228">
        <f>J325-H325</f>
        <v>0</v>
      </c>
      <c r="J325" s="237">
        <v>0</v>
      </c>
      <c r="K325" s="245">
        <f>F325*H325</f>
        <v>0</v>
      </c>
      <c r="L325" s="203">
        <f>F325*I325</f>
        <v>0</v>
      </c>
      <c r="M325" s="309">
        <f>K325+L325</f>
        <v>0</v>
      </c>
      <c r="P325" s="216">
        <f>G329-P324</f>
        <v>0</v>
      </c>
    </row>
    <row r="326" spans="1:16" s="215" customFormat="1" ht="7.95" customHeight="1">
      <c r="A326" s="308"/>
      <c r="B326" s="200"/>
      <c r="C326" s="200"/>
      <c r="D326" s="201"/>
      <c r="E326" s="218"/>
      <c r="F326" s="219"/>
      <c r="G326" s="205"/>
      <c r="H326" s="238"/>
      <c r="I326" s="228"/>
      <c r="J326" s="237"/>
      <c r="K326" s="245"/>
      <c r="L326" s="203"/>
      <c r="M326" s="309"/>
    </row>
    <row r="327" spans="1:16" ht="13.95" customHeight="1">
      <c r="A327" s="308" t="s">
        <v>488</v>
      </c>
      <c r="B327" s="200" t="s">
        <v>160</v>
      </c>
      <c r="C327" s="200" t="s">
        <v>161</v>
      </c>
      <c r="D327" s="201" t="s">
        <v>71</v>
      </c>
      <c r="E327" s="218">
        <v>1</v>
      </c>
      <c r="F327" s="219">
        <v>50000</v>
      </c>
      <c r="G327" s="205">
        <f>E327*F327</f>
        <v>50000</v>
      </c>
      <c r="H327" s="234">
        <v>0</v>
      </c>
      <c r="I327" s="228">
        <f>J327-H327</f>
        <v>0</v>
      </c>
      <c r="J327" s="237">
        <v>0</v>
      </c>
      <c r="K327" s="245">
        <f>F327*H327</f>
        <v>0</v>
      </c>
      <c r="L327" s="203">
        <f>F327*I327</f>
        <v>0</v>
      </c>
      <c r="M327" s="309">
        <f>K327+L327</f>
        <v>0</v>
      </c>
    </row>
    <row r="328" spans="1:16" ht="19.95" hidden="1" customHeight="1">
      <c r="A328" s="319"/>
      <c r="B328" s="229"/>
      <c r="C328" s="229"/>
      <c r="D328" s="230"/>
      <c r="E328" s="231"/>
      <c r="F328" s="232"/>
      <c r="G328" s="233"/>
      <c r="H328" s="240"/>
      <c r="I328" s="241"/>
      <c r="J328" s="242"/>
      <c r="K328" s="246"/>
      <c r="L328" s="247"/>
      <c r="M328" s="320"/>
    </row>
    <row r="329" spans="1:16" s="215" customFormat="1" ht="33" customHeight="1" thickBot="1">
      <c r="A329" s="321" t="s">
        <v>162</v>
      </c>
      <c r="B329" s="322"/>
      <c r="C329" s="322"/>
      <c r="D329" s="322"/>
      <c r="E329" s="323"/>
      <c r="F329" s="322"/>
      <c r="G329" s="324">
        <f>SUM(G6:G328)*0</f>
        <v>0</v>
      </c>
      <c r="H329" s="325"/>
      <c r="I329" s="326"/>
      <c r="J329" s="327"/>
      <c r="K329" s="328">
        <f>SUM(K6:K328)</f>
        <v>0</v>
      </c>
      <c r="L329" s="329">
        <f>SUM(L6:L328)</f>
        <v>90746.000000000015</v>
      </c>
      <c r="M329" s="330">
        <f>SUM(M6:M328)</f>
        <v>90746.000000000015</v>
      </c>
    </row>
    <row r="330" spans="1:16" s="215" customFormat="1" ht="13.2" customHeight="1">
      <c r="E330" s="253"/>
      <c r="H330" s="253"/>
    </row>
    <row r="331" spans="1:16" s="215" customFormat="1" ht="13.2" customHeight="1">
      <c r="E331" s="253"/>
      <c r="H331" s="253"/>
    </row>
  </sheetData>
  <mergeCells count="1">
    <mergeCell ref="K2:M2"/>
  </mergeCells>
  <conditionalFormatting sqref="F4:F328">
    <cfRule type="cellIs" dxfId="3" priority="3" stopIfTrue="1" operator="lessThan">
      <formula>0</formula>
    </cfRule>
  </conditionalFormatting>
  <conditionalFormatting sqref="F3:G3">
    <cfRule type="cellIs" dxfId="2" priority="1" stopIfTrue="1" operator="lessThan">
      <formula>0</formula>
    </cfRule>
  </conditionalFormatting>
  <printOptions horizontalCentered="1"/>
  <pageMargins left="0.59055118110236227" right="0.43307086614173229" top="0.39370078740157483" bottom="0.51181102362204722" header="0.31496062992125984" footer="0.31496062992125984"/>
  <pageSetup paperSize="9" scale="55" fitToHeight="0" orientation="landscape" r:id="rId1"/>
  <headerFooter>
    <oddFooter>&amp;C&amp;"Helvetica Neue,Regular"&amp;12&amp;K000000&amp;P</oddFooter>
  </headerFooter>
  <rowBreaks count="5" manualBreakCount="5">
    <brk id="56" max="12" man="1"/>
    <brk id="127" max="12" man="1"/>
    <brk id="197" max="12" man="1"/>
    <brk id="244" max="12" man="1"/>
    <brk id="3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17"/>
  <sheetViews>
    <sheetView showGridLines="0" view="pageBreakPreview" topLeftCell="A52" zoomScale="80" zoomScaleNormal="100" zoomScaleSheetLayoutView="80" workbookViewId="0">
      <selection activeCell="G116" sqref="G116"/>
    </sheetView>
  </sheetViews>
  <sheetFormatPr defaultColWidth="8.88671875" defaultRowHeight="13.2" customHeight="1"/>
  <cols>
    <col min="1" max="1" width="8.33203125" style="208" customWidth="1"/>
    <col min="2" max="2" width="11.6640625" style="208" customWidth="1"/>
    <col min="3" max="3" width="63.88671875" style="208" customWidth="1"/>
    <col min="4" max="4" width="9.33203125" style="208" customWidth="1"/>
    <col min="5" max="6" width="17.33203125" style="208" customWidth="1"/>
    <col min="7" max="7" width="20.33203125" style="208" customWidth="1"/>
    <col min="8" max="8" width="14.33203125" style="208" customWidth="1"/>
    <col min="9" max="9" width="16.33203125" style="208" customWidth="1"/>
    <col min="10" max="10" width="16.44140625" style="208" customWidth="1"/>
    <col min="11" max="11" width="17.33203125" style="208" customWidth="1"/>
    <col min="12" max="12" width="17" style="208" customWidth="1"/>
    <col min="13" max="13" width="19.33203125" style="208" customWidth="1"/>
    <col min="14" max="14" width="15.33203125" style="208" customWidth="1"/>
    <col min="15" max="15" width="8.88671875" style="208" customWidth="1"/>
    <col min="16" max="16384" width="8.88671875" style="208"/>
  </cols>
  <sheetData>
    <row r="1" spans="1:14" ht="13.65" customHeight="1">
      <c r="A1" s="214" t="s">
        <v>51</v>
      </c>
      <c r="B1" s="210"/>
      <c r="C1" s="211"/>
      <c r="D1" s="210"/>
      <c r="E1" s="210"/>
      <c r="F1" s="210"/>
      <c r="G1" s="210"/>
      <c r="H1" s="210"/>
      <c r="I1" s="210"/>
      <c r="J1" s="210"/>
      <c r="K1" s="210"/>
      <c r="L1" s="210"/>
      <c r="M1" s="210"/>
      <c r="N1" s="261"/>
    </row>
    <row r="2" spans="1:14" ht="14.4" customHeight="1" thickBot="1">
      <c r="A2" s="271" t="s">
        <v>389</v>
      </c>
      <c r="B2" s="29"/>
      <c r="C2" s="30"/>
      <c r="D2" s="272"/>
      <c r="E2" s="272"/>
      <c r="F2" s="273"/>
      <c r="G2" s="273"/>
      <c r="H2" s="273"/>
      <c r="I2" s="195"/>
      <c r="J2" s="274"/>
      <c r="K2" s="466" t="s">
        <v>519</v>
      </c>
      <c r="L2" s="466"/>
      <c r="M2" s="466"/>
      <c r="N2" s="254"/>
    </row>
    <row r="3" spans="1:14" ht="28.95" customHeight="1" thickBot="1">
      <c r="A3" s="351" t="s">
        <v>52</v>
      </c>
      <c r="B3" s="352" t="s">
        <v>53</v>
      </c>
      <c r="C3" s="352" t="s">
        <v>40</v>
      </c>
      <c r="D3" s="352" t="s">
        <v>41</v>
      </c>
      <c r="E3" s="353" t="s">
        <v>54</v>
      </c>
      <c r="F3" s="354" t="s">
        <v>43</v>
      </c>
      <c r="G3" s="355" t="s">
        <v>55</v>
      </c>
      <c r="H3" s="356" t="s">
        <v>56</v>
      </c>
      <c r="I3" s="357" t="s">
        <v>57</v>
      </c>
      <c r="J3" s="358" t="s">
        <v>58</v>
      </c>
      <c r="K3" s="359" t="s">
        <v>59</v>
      </c>
      <c r="L3" s="353" t="s">
        <v>60</v>
      </c>
      <c r="M3" s="360" t="s">
        <v>61</v>
      </c>
      <c r="N3" s="269"/>
    </row>
    <row r="4" spans="1:14" ht="31.2" customHeight="1">
      <c r="A4" s="276" t="s">
        <v>192</v>
      </c>
      <c r="B4" s="277"/>
      <c r="C4" s="277" t="s">
        <v>213</v>
      </c>
      <c r="D4" s="278"/>
      <c r="E4" s="347"/>
      <c r="F4" s="279"/>
      <c r="G4" s="335"/>
      <c r="H4" s="339"/>
      <c r="I4" s="260"/>
      <c r="J4" s="340"/>
      <c r="K4" s="331"/>
      <c r="L4" s="259"/>
      <c r="M4" s="280"/>
      <c r="N4" s="269"/>
    </row>
    <row r="5" spans="1:14" s="248" customFormat="1" ht="25.95" customHeight="1">
      <c r="A5" s="361" t="s">
        <v>193</v>
      </c>
      <c r="B5" s="362" t="s">
        <v>214</v>
      </c>
      <c r="C5" s="365" t="s">
        <v>215</v>
      </c>
      <c r="D5" s="362" t="s">
        <v>71</v>
      </c>
      <c r="E5" s="363">
        <v>1</v>
      </c>
      <c r="F5" s="364">
        <v>9082000</v>
      </c>
      <c r="G5" s="335">
        <f>E5*F5</f>
        <v>9082000</v>
      </c>
      <c r="H5" s="339"/>
      <c r="I5" s="260">
        <f>J5-H5</f>
        <v>0</v>
      </c>
      <c r="J5" s="340">
        <v>0</v>
      </c>
      <c r="K5" s="331">
        <f>F5*H5</f>
        <v>0</v>
      </c>
      <c r="L5" s="259">
        <f>I5*F5</f>
        <v>0</v>
      </c>
      <c r="M5" s="280">
        <f>K5+L5</f>
        <v>0</v>
      </c>
      <c r="N5" s="269"/>
    </row>
    <row r="6" spans="1:14" ht="7.95" customHeight="1">
      <c r="A6" s="281"/>
      <c r="B6" s="255"/>
      <c r="C6" s="255"/>
      <c r="D6" s="256"/>
      <c r="E6" s="257"/>
      <c r="F6" s="258"/>
      <c r="G6" s="335"/>
      <c r="H6" s="339"/>
      <c r="I6" s="260"/>
      <c r="J6" s="340"/>
      <c r="K6" s="331"/>
      <c r="L6" s="259"/>
      <c r="M6" s="280"/>
      <c r="N6" s="269"/>
    </row>
    <row r="7" spans="1:14" ht="7.95" customHeight="1">
      <c r="A7" s="281"/>
      <c r="B7" s="255"/>
      <c r="C7" s="255"/>
      <c r="D7" s="256"/>
      <c r="E7" s="257"/>
      <c r="F7" s="258"/>
      <c r="G7" s="335"/>
      <c r="H7" s="339"/>
      <c r="I7" s="260"/>
      <c r="J7" s="340"/>
      <c r="K7" s="331"/>
      <c r="L7" s="259"/>
      <c r="M7" s="280"/>
      <c r="N7" s="269"/>
    </row>
    <row r="8" spans="1:14" ht="7.95" customHeight="1">
      <c r="A8" s="281"/>
      <c r="B8" s="255"/>
      <c r="C8" s="255"/>
      <c r="D8" s="256"/>
      <c r="E8" s="257"/>
      <c r="F8" s="258"/>
      <c r="G8" s="335"/>
      <c r="H8" s="339"/>
      <c r="I8" s="260"/>
      <c r="J8" s="340"/>
      <c r="K8" s="331"/>
      <c r="L8" s="259"/>
      <c r="M8" s="280"/>
      <c r="N8" s="269"/>
    </row>
    <row r="9" spans="1:14" ht="7.95" customHeight="1">
      <c r="A9" s="281"/>
      <c r="B9" s="255"/>
      <c r="C9" s="255"/>
      <c r="D9" s="256"/>
      <c r="E9" s="257"/>
      <c r="F9" s="258"/>
      <c r="G9" s="335"/>
      <c r="H9" s="339"/>
      <c r="I9" s="260"/>
      <c r="J9" s="340"/>
      <c r="K9" s="331"/>
      <c r="L9" s="259"/>
      <c r="M9" s="280"/>
      <c r="N9" s="269"/>
    </row>
    <row r="10" spans="1:14" ht="7.95" customHeight="1">
      <c r="A10" s="281"/>
      <c r="B10" s="255"/>
      <c r="C10" s="255"/>
      <c r="D10" s="256"/>
      <c r="E10" s="257"/>
      <c r="F10" s="258"/>
      <c r="G10" s="335"/>
      <c r="H10" s="339"/>
      <c r="I10" s="260"/>
      <c r="J10" s="340"/>
      <c r="K10" s="331"/>
      <c r="L10" s="259"/>
      <c r="M10" s="280"/>
      <c r="N10" s="269"/>
    </row>
    <row r="11" spans="1:14" ht="7.95" customHeight="1">
      <c r="A11" s="281"/>
      <c r="B11" s="255"/>
      <c r="C11" s="255"/>
      <c r="D11" s="256"/>
      <c r="E11" s="257"/>
      <c r="F11" s="258"/>
      <c r="G11" s="335"/>
      <c r="H11" s="339"/>
      <c r="I11" s="260"/>
      <c r="J11" s="340"/>
      <c r="K11" s="331"/>
      <c r="L11" s="259"/>
      <c r="M11" s="280"/>
      <c r="N11" s="269"/>
    </row>
    <row r="12" spans="1:14" ht="7.95" customHeight="1">
      <c r="A12" s="281"/>
      <c r="B12" s="255"/>
      <c r="C12" s="255"/>
      <c r="D12" s="256"/>
      <c r="E12" s="257"/>
      <c r="F12" s="258"/>
      <c r="G12" s="335"/>
      <c r="H12" s="339"/>
      <c r="I12" s="260"/>
      <c r="J12" s="340"/>
      <c r="K12" s="331"/>
      <c r="L12" s="259"/>
      <c r="M12" s="280"/>
      <c r="N12" s="269"/>
    </row>
    <row r="13" spans="1:14" ht="7.95" customHeight="1">
      <c r="A13" s="281"/>
      <c r="B13" s="255"/>
      <c r="C13" s="255"/>
      <c r="D13" s="256"/>
      <c r="E13" s="257"/>
      <c r="F13" s="258"/>
      <c r="G13" s="335"/>
      <c r="H13" s="339"/>
      <c r="I13" s="260"/>
      <c r="J13" s="340"/>
      <c r="K13" s="331"/>
      <c r="L13" s="259"/>
      <c r="M13" s="280"/>
      <c r="N13" s="269"/>
    </row>
    <row r="14" spans="1:14" ht="7.95" customHeight="1">
      <c r="A14" s="281"/>
      <c r="B14" s="255"/>
      <c r="C14" s="255"/>
      <c r="D14" s="256"/>
      <c r="E14" s="257"/>
      <c r="F14" s="258"/>
      <c r="G14" s="335"/>
      <c r="H14" s="339"/>
      <c r="I14" s="260"/>
      <c r="J14" s="340"/>
      <c r="K14" s="331"/>
      <c r="L14" s="259"/>
      <c r="M14" s="280"/>
      <c r="N14" s="269"/>
    </row>
    <row r="15" spans="1:14" ht="7.95" customHeight="1">
      <c r="A15" s="281"/>
      <c r="B15" s="255"/>
      <c r="C15" s="255"/>
      <c r="D15" s="256"/>
      <c r="E15" s="257"/>
      <c r="F15" s="258"/>
      <c r="G15" s="335"/>
      <c r="H15" s="339"/>
      <c r="I15" s="260"/>
      <c r="J15" s="340"/>
      <c r="K15" s="331"/>
      <c r="L15" s="259"/>
      <c r="M15" s="280"/>
      <c r="N15" s="269"/>
    </row>
    <row r="16" spans="1:14" ht="7.95" customHeight="1">
      <c r="A16" s="281"/>
      <c r="B16" s="255"/>
      <c r="C16" s="255"/>
      <c r="D16" s="256"/>
      <c r="E16" s="257"/>
      <c r="F16" s="258"/>
      <c r="G16" s="335"/>
      <c r="H16" s="339"/>
      <c r="I16" s="260"/>
      <c r="J16" s="340"/>
      <c r="K16" s="331"/>
      <c r="L16" s="259"/>
      <c r="M16" s="280"/>
      <c r="N16" s="269"/>
    </row>
    <row r="17" spans="1:14" ht="7.95" customHeight="1">
      <c r="A17" s="281"/>
      <c r="B17" s="255"/>
      <c r="C17" s="255"/>
      <c r="D17" s="256"/>
      <c r="E17" s="257"/>
      <c r="F17" s="258"/>
      <c r="G17" s="335"/>
      <c r="H17" s="339"/>
      <c r="I17" s="260"/>
      <c r="J17" s="340"/>
      <c r="K17" s="331"/>
      <c r="L17" s="259"/>
      <c r="M17" s="280"/>
      <c r="N17" s="269"/>
    </row>
    <row r="18" spans="1:14" ht="7.95" customHeight="1">
      <c r="A18" s="281"/>
      <c r="B18" s="255"/>
      <c r="C18" s="255"/>
      <c r="D18" s="256"/>
      <c r="E18" s="257"/>
      <c r="F18" s="258"/>
      <c r="G18" s="335"/>
      <c r="H18" s="339"/>
      <c r="I18" s="260"/>
      <c r="J18" s="340"/>
      <c r="K18" s="331"/>
      <c r="L18" s="259"/>
      <c r="M18" s="280"/>
      <c r="N18" s="269"/>
    </row>
    <row r="19" spans="1:14" ht="7.95" customHeight="1">
      <c r="A19" s="281"/>
      <c r="B19" s="255"/>
      <c r="C19" s="255"/>
      <c r="D19" s="256"/>
      <c r="E19" s="257"/>
      <c r="F19" s="258"/>
      <c r="G19" s="335"/>
      <c r="H19" s="339"/>
      <c r="I19" s="260"/>
      <c r="J19" s="340"/>
      <c r="K19" s="331"/>
      <c r="L19" s="259"/>
      <c r="M19" s="280"/>
      <c r="N19" s="269"/>
    </row>
    <row r="20" spans="1:14" ht="7.95" customHeight="1">
      <c r="A20" s="281"/>
      <c r="B20" s="255"/>
      <c r="C20" s="255"/>
      <c r="D20" s="256"/>
      <c r="E20" s="257"/>
      <c r="F20" s="258"/>
      <c r="G20" s="335"/>
      <c r="H20" s="339"/>
      <c r="I20" s="260"/>
      <c r="J20" s="340"/>
      <c r="K20" s="331"/>
      <c r="L20" s="259"/>
      <c r="M20" s="280"/>
      <c r="N20" s="269"/>
    </row>
    <row r="21" spans="1:14" ht="7.95" customHeight="1">
      <c r="A21" s="281"/>
      <c r="B21" s="255"/>
      <c r="C21" s="255"/>
      <c r="D21" s="256"/>
      <c r="E21" s="257"/>
      <c r="F21" s="258"/>
      <c r="G21" s="335"/>
      <c r="H21" s="339"/>
      <c r="I21" s="260"/>
      <c r="J21" s="340"/>
      <c r="K21" s="331"/>
      <c r="L21" s="259"/>
      <c r="M21" s="280"/>
      <c r="N21" s="269"/>
    </row>
    <row r="22" spans="1:14" ht="7.95" customHeight="1">
      <c r="A22" s="281"/>
      <c r="B22" s="255"/>
      <c r="C22" s="255"/>
      <c r="D22" s="256"/>
      <c r="E22" s="257"/>
      <c r="F22" s="258"/>
      <c r="G22" s="335"/>
      <c r="H22" s="339"/>
      <c r="I22" s="260"/>
      <c r="J22" s="340"/>
      <c r="K22" s="331"/>
      <c r="L22" s="259"/>
      <c r="M22" s="280"/>
      <c r="N22" s="269"/>
    </row>
    <row r="23" spans="1:14" ht="7.95" customHeight="1">
      <c r="A23" s="281"/>
      <c r="B23" s="255"/>
      <c r="C23" s="255"/>
      <c r="D23" s="256"/>
      <c r="E23" s="257"/>
      <c r="F23" s="258"/>
      <c r="G23" s="335"/>
      <c r="H23" s="339"/>
      <c r="I23" s="260"/>
      <c r="J23" s="340"/>
      <c r="K23" s="331"/>
      <c r="L23" s="259"/>
      <c r="M23" s="280"/>
      <c r="N23" s="269"/>
    </row>
    <row r="24" spans="1:14" ht="7.95" customHeight="1">
      <c r="A24" s="281"/>
      <c r="B24" s="255"/>
      <c r="C24" s="255"/>
      <c r="D24" s="256"/>
      <c r="E24" s="257"/>
      <c r="F24" s="258"/>
      <c r="G24" s="335"/>
      <c r="H24" s="339"/>
      <c r="I24" s="260"/>
      <c r="J24" s="340"/>
      <c r="K24" s="331"/>
      <c r="L24" s="259"/>
      <c r="M24" s="280"/>
      <c r="N24" s="269"/>
    </row>
    <row r="25" spans="1:14" ht="7.95" customHeight="1">
      <c r="A25" s="281"/>
      <c r="B25" s="255"/>
      <c r="C25" s="255"/>
      <c r="D25" s="256"/>
      <c r="E25" s="257"/>
      <c r="F25" s="258"/>
      <c r="G25" s="335"/>
      <c r="H25" s="339"/>
      <c r="I25" s="260"/>
      <c r="J25" s="340"/>
      <c r="K25" s="331"/>
      <c r="L25" s="259"/>
      <c r="M25" s="280"/>
      <c r="N25" s="269"/>
    </row>
    <row r="26" spans="1:14" ht="7.95" customHeight="1">
      <c r="A26" s="281"/>
      <c r="B26" s="255"/>
      <c r="C26" s="255"/>
      <c r="D26" s="256"/>
      <c r="E26" s="257"/>
      <c r="F26" s="258"/>
      <c r="G26" s="335"/>
      <c r="H26" s="339"/>
      <c r="I26" s="260"/>
      <c r="J26" s="340"/>
      <c r="K26" s="331"/>
      <c r="L26" s="259"/>
      <c r="M26" s="280"/>
      <c r="N26" s="269"/>
    </row>
    <row r="27" spans="1:14" ht="7.95" customHeight="1">
      <c r="A27" s="281"/>
      <c r="B27" s="255"/>
      <c r="C27" s="255"/>
      <c r="D27" s="256"/>
      <c r="E27" s="257"/>
      <c r="F27" s="258"/>
      <c r="G27" s="335"/>
      <c r="H27" s="339"/>
      <c r="I27" s="260"/>
      <c r="J27" s="340"/>
      <c r="K27" s="331"/>
      <c r="L27" s="259"/>
      <c r="M27" s="280"/>
      <c r="N27" s="269"/>
    </row>
    <row r="28" spans="1:14" ht="7.95" customHeight="1">
      <c r="A28" s="281"/>
      <c r="B28" s="255"/>
      <c r="C28" s="255"/>
      <c r="D28" s="256"/>
      <c r="E28" s="257"/>
      <c r="F28" s="258"/>
      <c r="G28" s="335"/>
      <c r="H28" s="339"/>
      <c r="I28" s="260"/>
      <c r="J28" s="340"/>
      <c r="K28" s="331"/>
      <c r="L28" s="259"/>
      <c r="M28" s="280"/>
      <c r="N28" s="269"/>
    </row>
    <row r="29" spans="1:14" ht="7.95" customHeight="1">
      <c r="A29" s="281"/>
      <c r="B29" s="255"/>
      <c r="C29" s="255"/>
      <c r="D29" s="256"/>
      <c r="E29" s="257"/>
      <c r="F29" s="258"/>
      <c r="G29" s="335"/>
      <c r="H29" s="339"/>
      <c r="I29" s="260"/>
      <c r="J29" s="340"/>
      <c r="K29" s="331"/>
      <c r="L29" s="259"/>
      <c r="M29" s="280"/>
      <c r="N29" s="269"/>
    </row>
    <row r="30" spans="1:14" ht="7.95" customHeight="1">
      <c r="A30" s="281"/>
      <c r="B30" s="255"/>
      <c r="C30" s="255"/>
      <c r="D30" s="256"/>
      <c r="E30" s="257"/>
      <c r="F30" s="258"/>
      <c r="G30" s="335"/>
      <c r="H30" s="339"/>
      <c r="I30" s="260"/>
      <c r="J30" s="340"/>
      <c r="K30" s="331"/>
      <c r="L30" s="259"/>
      <c r="M30" s="280"/>
      <c r="N30" s="269"/>
    </row>
    <row r="31" spans="1:14" ht="7.95" customHeight="1">
      <c r="A31" s="281"/>
      <c r="B31" s="255"/>
      <c r="C31" s="255"/>
      <c r="D31" s="256"/>
      <c r="E31" s="257"/>
      <c r="F31" s="258"/>
      <c r="G31" s="335"/>
      <c r="H31" s="339"/>
      <c r="I31" s="260"/>
      <c r="J31" s="340"/>
      <c r="K31" s="331"/>
      <c r="L31" s="259"/>
      <c r="M31" s="280"/>
      <c r="N31" s="269"/>
    </row>
    <row r="32" spans="1:14" ht="7.95" customHeight="1">
      <c r="A32" s="281"/>
      <c r="B32" s="255"/>
      <c r="C32" s="255"/>
      <c r="D32" s="256"/>
      <c r="E32" s="257"/>
      <c r="F32" s="258"/>
      <c r="G32" s="335"/>
      <c r="H32" s="339"/>
      <c r="I32" s="260"/>
      <c r="J32" s="340"/>
      <c r="K32" s="331"/>
      <c r="L32" s="259"/>
      <c r="M32" s="280"/>
      <c r="N32" s="269"/>
    </row>
    <row r="33" spans="1:14" ht="7.95" customHeight="1">
      <c r="A33" s="281"/>
      <c r="B33" s="255"/>
      <c r="C33" s="255"/>
      <c r="D33" s="256"/>
      <c r="E33" s="257"/>
      <c r="F33" s="258"/>
      <c r="G33" s="335"/>
      <c r="H33" s="339"/>
      <c r="I33" s="260"/>
      <c r="J33" s="340"/>
      <c r="K33" s="331"/>
      <c r="L33" s="259"/>
      <c r="M33" s="280"/>
      <c r="N33" s="269"/>
    </row>
    <row r="34" spans="1:14" ht="7.95" customHeight="1">
      <c r="A34" s="281"/>
      <c r="B34" s="255"/>
      <c r="C34" s="255"/>
      <c r="D34" s="256"/>
      <c r="E34" s="257"/>
      <c r="F34" s="258"/>
      <c r="G34" s="335"/>
      <c r="H34" s="339"/>
      <c r="I34" s="260"/>
      <c r="J34" s="340"/>
      <c r="K34" s="331"/>
      <c r="L34" s="259"/>
      <c r="M34" s="280"/>
      <c r="N34" s="269"/>
    </row>
    <row r="35" spans="1:14" ht="7.95" customHeight="1">
      <c r="A35" s="281"/>
      <c r="B35" s="255"/>
      <c r="C35" s="255"/>
      <c r="D35" s="256"/>
      <c r="E35" s="257"/>
      <c r="F35" s="258"/>
      <c r="G35" s="335"/>
      <c r="H35" s="339"/>
      <c r="I35" s="260"/>
      <c r="J35" s="340"/>
      <c r="K35" s="331"/>
      <c r="L35" s="259"/>
      <c r="M35" s="280"/>
      <c r="N35" s="269"/>
    </row>
    <row r="36" spans="1:14" ht="7.95" customHeight="1">
      <c r="A36" s="281"/>
      <c r="B36" s="255"/>
      <c r="C36" s="255"/>
      <c r="D36" s="256"/>
      <c r="E36" s="257"/>
      <c r="F36" s="258"/>
      <c r="G36" s="335"/>
      <c r="H36" s="339"/>
      <c r="I36" s="260"/>
      <c r="J36" s="340"/>
      <c r="K36" s="331"/>
      <c r="L36" s="259"/>
      <c r="M36" s="280"/>
      <c r="N36" s="269"/>
    </row>
    <row r="37" spans="1:14" ht="7.95" customHeight="1">
      <c r="A37" s="281"/>
      <c r="B37" s="255"/>
      <c r="C37" s="255"/>
      <c r="D37" s="256"/>
      <c r="E37" s="257"/>
      <c r="F37" s="258"/>
      <c r="G37" s="335"/>
      <c r="H37" s="339"/>
      <c r="I37" s="260"/>
      <c r="J37" s="340"/>
      <c r="K37" s="331"/>
      <c r="L37" s="259"/>
      <c r="M37" s="280"/>
      <c r="N37" s="269"/>
    </row>
    <row r="38" spans="1:14" ht="7.95" customHeight="1">
      <c r="A38" s="281"/>
      <c r="B38" s="255"/>
      <c r="C38" s="255"/>
      <c r="D38" s="256"/>
      <c r="E38" s="257"/>
      <c r="F38" s="258"/>
      <c r="G38" s="335"/>
      <c r="H38" s="339"/>
      <c r="I38" s="260"/>
      <c r="J38" s="340"/>
      <c r="K38" s="331"/>
      <c r="L38" s="259"/>
      <c r="M38" s="280"/>
      <c r="N38" s="269"/>
    </row>
    <row r="39" spans="1:14" ht="7.95" customHeight="1">
      <c r="A39" s="281"/>
      <c r="B39" s="255"/>
      <c r="C39" s="255"/>
      <c r="D39" s="256"/>
      <c r="E39" s="257"/>
      <c r="F39" s="258"/>
      <c r="G39" s="335"/>
      <c r="H39" s="339"/>
      <c r="I39" s="260"/>
      <c r="J39" s="340"/>
      <c r="K39" s="331"/>
      <c r="L39" s="259"/>
      <c r="M39" s="280"/>
      <c r="N39" s="269"/>
    </row>
    <row r="40" spans="1:14" ht="7.95" customHeight="1">
      <c r="A40" s="281"/>
      <c r="B40" s="255"/>
      <c r="C40" s="255"/>
      <c r="D40" s="256"/>
      <c r="E40" s="257"/>
      <c r="F40" s="258"/>
      <c r="G40" s="335"/>
      <c r="H40" s="339"/>
      <c r="I40" s="260"/>
      <c r="J40" s="340"/>
      <c r="K40" s="331"/>
      <c r="L40" s="259"/>
      <c r="M40" s="280"/>
      <c r="N40" s="269"/>
    </row>
    <row r="41" spans="1:14" ht="7.95" customHeight="1">
      <c r="A41" s="281"/>
      <c r="B41" s="255"/>
      <c r="C41" s="255"/>
      <c r="D41" s="256"/>
      <c r="E41" s="257"/>
      <c r="F41" s="258"/>
      <c r="G41" s="335"/>
      <c r="H41" s="339"/>
      <c r="I41" s="260"/>
      <c r="J41" s="340"/>
      <c r="K41" s="331"/>
      <c r="L41" s="259"/>
      <c r="M41" s="280"/>
      <c r="N41" s="269"/>
    </row>
    <row r="42" spans="1:14" ht="7.95" customHeight="1">
      <c r="A42" s="281"/>
      <c r="B42" s="255"/>
      <c r="C42" s="255"/>
      <c r="D42" s="256"/>
      <c r="E42" s="257"/>
      <c r="F42" s="258"/>
      <c r="G42" s="335"/>
      <c r="H42" s="339"/>
      <c r="I42" s="260"/>
      <c r="J42" s="340"/>
      <c r="K42" s="331"/>
      <c r="L42" s="259"/>
      <c r="M42" s="280"/>
      <c r="N42" s="269"/>
    </row>
    <row r="43" spans="1:14" ht="7.95" customHeight="1">
      <c r="A43" s="281"/>
      <c r="B43" s="255"/>
      <c r="C43" s="255"/>
      <c r="D43" s="256"/>
      <c r="E43" s="257"/>
      <c r="F43" s="258"/>
      <c r="G43" s="335"/>
      <c r="H43" s="339"/>
      <c r="I43" s="260"/>
      <c r="J43" s="340"/>
      <c r="K43" s="331"/>
      <c r="L43" s="259"/>
      <c r="M43" s="280"/>
      <c r="N43" s="269"/>
    </row>
    <row r="44" spans="1:14" ht="7.95" customHeight="1">
      <c r="A44" s="281"/>
      <c r="B44" s="255"/>
      <c r="C44" s="255"/>
      <c r="D44" s="256"/>
      <c r="E44" s="257"/>
      <c r="F44" s="258"/>
      <c r="G44" s="335"/>
      <c r="H44" s="339"/>
      <c r="I44" s="260"/>
      <c r="J44" s="340"/>
      <c r="K44" s="331"/>
      <c r="L44" s="259"/>
      <c r="M44" s="280"/>
      <c r="N44" s="269"/>
    </row>
    <row r="45" spans="1:14" ht="7.95" customHeight="1">
      <c r="A45" s="281"/>
      <c r="B45" s="255"/>
      <c r="C45" s="255"/>
      <c r="D45" s="256"/>
      <c r="E45" s="257"/>
      <c r="F45" s="258"/>
      <c r="G45" s="335"/>
      <c r="H45" s="339"/>
      <c r="I45" s="260"/>
      <c r="J45" s="340"/>
      <c r="K45" s="331"/>
      <c r="L45" s="259"/>
      <c r="M45" s="280"/>
      <c r="N45" s="269"/>
    </row>
    <row r="46" spans="1:14" ht="7.95" customHeight="1">
      <c r="A46" s="281"/>
      <c r="B46" s="255"/>
      <c r="C46" s="255"/>
      <c r="D46" s="256"/>
      <c r="E46" s="257"/>
      <c r="F46" s="258"/>
      <c r="G46" s="335"/>
      <c r="H46" s="339"/>
      <c r="I46" s="260"/>
      <c r="J46" s="340"/>
      <c r="K46" s="331"/>
      <c r="L46" s="259"/>
      <c r="M46" s="280"/>
      <c r="N46" s="269"/>
    </row>
    <row r="47" spans="1:14" ht="7.95" customHeight="1">
      <c r="A47" s="281"/>
      <c r="B47" s="255"/>
      <c r="C47" s="255"/>
      <c r="D47" s="256"/>
      <c r="E47" s="257"/>
      <c r="F47" s="258"/>
      <c r="G47" s="335"/>
      <c r="H47" s="339"/>
      <c r="I47" s="260"/>
      <c r="J47" s="340"/>
      <c r="K47" s="331"/>
      <c r="L47" s="259"/>
      <c r="M47" s="280"/>
      <c r="N47" s="269"/>
    </row>
    <row r="48" spans="1:14" ht="7.95" customHeight="1">
      <c r="A48" s="281"/>
      <c r="B48" s="255"/>
      <c r="C48" s="255"/>
      <c r="D48" s="256"/>
      <c r="E48" s="257"/>
      <c r="F48" s="258"/>
      <c r="G48" s="335"/>
      <c r="H48" s="339"/>
      <c r="I48" s="260"/>
      <c r="J48" s="340"/>
      <c r="K48" s="331"/>
      <c r="L48" s="259"/>
      <c r="M48" s="280"/>
      <c r="N48" s="269"/>
    </row>
    <row r="49" spans="1:14" ht="7.95" customHeight="1">
      <c r="A49" s="281"/>
      <c r="B49" s="255"/>
      <c r="C49" s="255"/>
      <c r="D49" s="256"/>
      <c r="E49" s="257"/>
      <c r="F49" s="258"/>
      <c r="G49" s="335"/>
      <c r="H49" s="339"/>
      <c r="I49" s="260"/>
      <c r="J49" s="340"/>
      <c r="K49" s="331"/>
      <c r="L49" s="259"/>
      <c r="M49" s="280"/>
      <c r="N49" s="269"/>
    </row>
    <row r="50" spans="1:14" ht="7.95" customHeight="1">
      <c r="A50" s="281"/>
      <c r="B50" s="255"/>
      <c r="C50" s="255"/>
      <c r="D50" s="256"/>
      <c r="E50" s="257"/>
      <c r="F50" s="258"/>
      <c r="G50" s="335"/>
      <c r="H50" s="339"/>
      <c r="I50" s="260"/>
      <c r="J50" s="340"/>
      <c r="K50" s="331"/>
      <c r="L50" s="259"/>
      <c r="M50" s="280"/>
      <c r="N50" s="269"/>
    </row>
    <row r="51" spans="1:14" ht="7.95" customHeight="1">
      <c r="A51" s="281"/>
      <c r="B51" s="255"/>
      <c r="C51" s="255"/>
      <c r="D51" s="256"/>
      <c r="E51" s="257"/>
      <c r="F51" s="258"/>
      <c r="G51" s="335"/>
      <c r="H51" s="339"/>
      <c r="I51" s="260"/>
      <c r="J51" s="340"/>
      <c r="K51" s="331"/>
      <c r="L51" s="259"/>
      <c r="M51" s="280"/>
      <c r="N51" s="269"/>
    </row>
    <row r="52" spans="1:14" ht="7.95" customHeight="1">
      <c r="A52" s="281"/>
      <c r="B52" s="255"/>
      <c r="C52" s="255"/>
      <c r="D52" s="256"/>
      <c r="E52" s="257"/>
      <c r="F52" s="258"/>
      <c r="G52" s="335"/>
      <c r="H52" s="339"/>
      <c r="I52" s="260"/>
      <c r="J52" s="340"/>
      <c r="K52" s="331"/>
      <c r="L52" s="259"/>
      <c r="M52" s="280"/>
      <c r="N52" s="269"/>
    </row>
    <row r="53" spans="1:14" ht="7.95" customHeight="1">
      <c r="A53" s="281"/>
      <c r="B53" s="255"/>
      <c r="C53" s="255"/>
      <c r="D53" s="256"/>
      <c r="E53" s="257"/>
      <c r="F53" s="258"/>
      <c r="G53" s="335"/>
      <c r="H53" s="339"/>
      <c r="I53" s="260"/>
      <c r="J53" s="340"/>
      <c r="K53" s="331"/>
      <c r="L53" s="259"/>
      <c r="M53" s="280"/>
      <c r="N53" s="269"/>
    </row>
    <row r="54" spans="1:14" ht="7.95" customHeight="1">
      <c r="A54" s="281"/>
      <c r="B54" s="255"/>
      <c r="C54" s="255"/>
      <c r="D54" s="256"/>
      <c r="E54" s="257"/>
      <c r="F54" s="258"/>
      <c r="G54" s="335"/>
      <c r="H54" s="339"/>
      <c r="I54" s="260"/>
      <c r="J54" s="340"/>
      <c r="K54" s="331"/>
      <c r="L54" s="259"/>
      <c r="M54" s="280"/>
      <c r="N54" s="269"/>
    </row>
    <row r="55" spans="1:14" ht="7.95" customHeight="1">
      <c r="A55" s="281"/>
      <c r="B55" s="255"/>
      <c r="C55" s="255"/>
      <c r="D55" s="256"/>
      <c r="E55" s="257"/>
      <c r="F55" s="258"/>
      <c r="G55" s="335"/>
      <c r="H55" s="339"/>
      <c r="I55" s="260"/>
      <c r="J55" s="340"/>
      <c r="K55" s="331"/>
      <c r="L55" s="259"/>
      <c r="M55" s="280"/>
      <c r="N55" s="269"/>
    </row>
    <row r="56" spans="1:14" ht="7.95" customHeight="1">
      <c r="A56" s="281"/>
      <c r="B56" s="255"/>
      <c r="C56" s="255"/>
      <c r="D56" s="256"/>
      <c r="E56" s="257"/>
      <c r="F56" s="258"/>
      <c r="G56" s="335"/>
      <c r="H56" s="339"/>
      <c r="I56" s="260"/>
      <c r="J56" s="340"/>
      <c r="K56" s="331"/>
      <c r="L56" s="259"/>
      <c r="M56" s="280"/>
      <c r="N56" s="269"/>
    </row>
    <row r="57" spans="1:14" ht="7.95" customHeight="1">
      <c r="A57" s="281"/>
      <c r="B57" s="255"/>
      <c r="C57" s="255"/>
      <c r="D57" s="256"/>
      <c r="E57" s="257"/>
      <c r="F57" s="258"/>
      <c r="G57" s="335"/>
      <c r="H57" s="339"/>
      <c r="I57" s="260"/>
      <c r="J57" s="340"/>
      <c r="K57" s="331"/>
      <c r="L57" s="259"/>
      <c r="M57" s="280"/>
      <c r="N57" s="269"/>
    </row>
    <row r="58" spans="1:14" ht="7.95" customHeight="1">
      <c r="A58" s="281"/>
      <c r="B58" s="255"/>
      <c r="C58" s="255"/>
      <c r="D58" s="256"/>
      <c r="E58" s="257"/>
      <c r="F58" s="258"/>
      <c r="G58" s="335"/>
      <c r="H58" s="339"/>
      <c r="I58" s="260"/>
      <c r="J58" s="340"/>
      <c r="K58" s="331"/>
      <c r="L58" s="259"/>
      <c r="M58" s="280"/>
      <c r="N58" s="269"/>
    </row>
    <row r="59" spans="1:14" ht="7.95" customHeight="1">
      <c r="A59" s="281"/>
      <c r="B59" s="255"/>
      <c r="C59" s="255"/>
      <c r="D59" s="256"/>
      <c r="E59" s="257"/>
      <c r="F59" s="258"/>
      <c r="G59" s="335"/>
      <c r="H59" s="339"/>
      <c r="I59" s="260"/>
      <c r="J59" s="340"/>
      <c r="K59" s="331"/>
      <c r="L59" s="259"/>
      <c r="M59" s="280"/>
      <c r="N59" s="269"/>
    </row>
    <row r="60" spans="1:14" ht="7.95" customHeight="1">
      <c r="A60" s="281"/>
      <c r="B60" s="255"/>
      <c r="C60" s="255"/>
      <c r="D60" s="256"/>
      <c r="E60" s="257"/>
      <c r="F60" s="258"/>
      <c r="G60" s="335"/>
      <c r="H60" s="339"/>
      <c r="I60" s="260"/>
      <c r="J60" s="340"/>
      <c r="K60" s="331"/>
      <c r="L60" s="259"/>
      <c r="M60" s="280"/>
      <c r="N60" s="269"/>
    </row>
    <row r="61" spans="1:14" ht="7.95" customHeight="1">
      <c r="A61" s="281"/>
      <c r="B61" s="255"/>
      <c r="C61" s="255"/>
      <c r="D61" s="256"/>
      <c r="E61" s="257"/>
      <c r="F61" s="258"/>
      <c r="G61" s="335"/>
      <c r="H61" s="339"/>
      <c r="I61" s="260"/>
      <c r="J61" s="340"/>
      <c r="K61" s="331"/>
      <c r="L61" s="259"/>
      <c r="M61" s="280"/>
      <c r="N61" s="269"/>
    </row>
    <row r="62" spans="1:14" ht="7.95" customHeight="1">
      <c r="A62" s="281"/>
      <c r="B62" s="255"/>
      <c r="C62" s="255"/>
      <c r="D62" s="256"/>
      <c r="E62" s="257"/>
      <c r="F62" s="258"/>
      <c r="G62" s="335"/>
      <c r="H62" s="339"/>
      <c r="I62" s="260"/>
      <c r="J62" s="340"/>
      <c r="K62" s="331"/>
      <c r="L62" s="259"/>
      <c r="M62" s="280"/>
      <c r="N62" s="269"/>
    </row>
    <row r="63" spans="1:14" ht="7.95" customHeight="1">
      <c r="A63" s="281"/>
      <c r="B63" s="255"/>
      <c r="C63" s="255"/>
      <c r="D63" s="256"/>
      <c r="E63" s="257"/>
      <c r="F63" s="258"/>
      <c r="G63" s="335"/>
      <c r="H63" s="339"/>
      <c r="I63" s="260"/>
      <c r="J63" s="340"/>
      <c r="K63" s="331"/>
      <c r="L63" s="259"/>
      <c r="M63" s="280"/>
      <c r="N63" s="269"/>
    </row>
    <row r="64" spans="1:14" ht="7.95" customHeight="1">
      <c r="A64" s="281"/>
      <c r="B64" s="255"/>
      <c r="C64" s="255"/>
      <c r="D64" s="256"/>
      <c r="E64" s="257"/>
      <c r="F64" s="258"/>
      <c r="G64" s="335"/>
      <c r="H64" s="339"/>
      <c r="I64" s="260"/>
      <c r="J64" s="340"/>
      <c r="K64" s="331"/>
      <c r="L64" s="259"/>
      <c r="M64" s="280"/>
      <c r="N64" s="269"/>
    </row>
    <row r="65" spans="1:14" ht="7.95" customHeight="1">
      <c r="A65" s="281"/>
      <c r="B65" s="255"/>
      <c r="C65" s="255"/>
      <c r="D65" s="256"/>
      <c r="E65" s="257"/>
      <c r="F65" s="258"/>
      <c r="G65" s="335"/>
      <c r="H65" s="339"/>
      <c r="I65" s="260"/>
      <c r="J65" s="340"/>
      <c r="K65" s="331"/>
      <c r="L65" s="259"/>
      <c r="M65" s="280"/>
      <c r="N65" s="269"/>
    </row>
    <row r="66" spans="1:14" ht="7.95" customHeight="1">
      <c r="A66" s="281"/>
      <c r="B66" s="255"/>
      <c r="C66" s="255"/>
      <c r="D66" s="256"/>
      <c r="E66" s="257"/>
      <c r="F66" s="258"/>
      <c r="G66" s="335"/>
      <c r="H66" s="339"/>
      <c r="I66" s="260"/>
      <c r="J66" s="340"/>
      <c r="K66" s="331"/>
      <c r="L66" s="259"/>
      <c r="M66" s="280"/>
      <c r="N66" s="269"/>
    </row>
    <row r="67" spans="1:14" ht="7.95" customHeight="1">
      <c r="A67" s="281"/>
      <c r="B67" s="255"/>
      <c r="C67" s="255"/>
      <c r="D67" s="256"/>
      <c r="E67" s="257"/>
      <c r="F67" s="258"/>
      <c r="G67" s="335"/>
      <c r="H67" s="339"/>
      <c r="I67" s="260"/>
      <c r="J67" s="340"/>
      <c r="K67" s="331"/>
      <c r="L67" s="259"/>
      <c r="M67" s="280"/>
      <c r="N67" s="269"/>
    </row>
    <row r="68" spans="1:14" ht="7.95" customHeight="1">
      <c r="A68" s="281"/>
      <c r="B68" s="255"/>
      <c r="C68" s="255"/>
      <c r="D68" s="256"/>
      <c r="E68" s="257"/>
      <c r="F68" s="258"/>
      <c r="G68" s="335"/>
      <c r="H68" s="339"/>
      <c r="I68" s="260"/>
      <c r="J68" s="340"/>
      <c r="K68" s="331"/>
      <c r="L68" s="259"/>
      <c r="M68" s="280"/>
      <c r="N68" s="269"/>
    </row>
    <row r="69" spans="1:14" ht="7.95" customHeight="1">
      <c r="A69" s="281"/>
      <c r="B69" s="255"/>
      <c r="C69" s="255"/>
      <c r="D69" s="256"/>
      <c r="E69" s="257"/>
      <c r="F69" s="258"/>
      <c r="G69" s="335"/>
      <c r="H69" s="339"/>
      <c r="I69" s="260"/>
      <c r="J69" s="340"/>
      <c r="K69" s="331"/>
      <c r="L69" s="259"/>
      <c r="M69" s="280"/>
      <c r="N69" s="269"/>
    </row>
    <row r="70" spans="1:14" ht="7.95" customHeight="1">
      <c r="A70" s="281"/>
      <c r="B70" s="255"/>
      <c r="C70" s="255"/>
      <c r="D70" s="256"/>
      <c r="E70" s="257"/>
      <c r="F70" s="258"/>
      <c r="G70" s="335"/>
      <c r="H70" s="339"/>
      <c r="I70" s="260"/>
      <c r="J70" s="340"/>
      <c r="K70" s="331"/>
      <c r="L70" s="259"/>
      <c r="M70" s="280"/>
      <c r="N70" s="269"/>
    </row>
    <row r="71" spans="1:14" ht="7.95" customHeight="1">
      <c r="A71" s="281"/>
      <c r="B71" s="255"/>
      <c r="C71" s="255"/>
      <c r="D71" s="256"/>
      <c r="E71" s="257"/>
      <c r="F71" s="258"/>
      <c r="G71" s="335"/>
      <c r="H71" s="339"/>
      <c r="I71" s="260"/>
      <c r="J71" s="340"/>
      <c r="K71" s="331"/>
      <c r="L71" s="259"/>
      <c r="M71" s="280"/>
      <c r="N71" s="269"/>
    </row>
    <row r="72" spans="1:14" ht="7.95" customHeight="1">
      <c r="A72" s="281"/>
      <c r="B72" s="255"/>
      <c r="C72" s="255"/>
      <c r="D72" s="256"/>
      <c r="E72" s="257"/>
      <c r="F72" s="258"/>
      <c r="G72" s="335"/>
      <c r="H72" s="339"/>
      <c r="I72" s="260"/>
      <c r="J72" s="340"/>
      <c r="K72" s="331"/>
      <c r="L72" s="259"/>
      <c r="M72" s="280"/>
      <c r="N72" s="269"/>
    </row>
    <row r="73" spans="1:14" ht="7.95" customHeight="1">
      <c r="A73" s="281"/>
      <c r="B73" s="255"/>
      <c r="C73" s="255"/>
      <c r="D73" s="256"/>
      <c r="E73" s="257"/>
      <c r="F73" s="258"/>
      <c r="G73" s="335"/>
      <c r="H73" s="339"/>
      <c r="I73" s="260"/>
      <c r="J73" s="340"/>
      <c r="K73" s="331"/>
      <c r="L73" s="259"/>
      <c r="M73" s="280"/>
      <c r="N73" s="269"/>
    </row>
    <row r="74" spans="1:14" ht="7.95" customHeight="1">
      <c r="A74" s="281"/>
      <c r="B74" s="255"/>
      <c r="C74" s="255"/>
      <c r="D74" s="256"/>
      <c r="E74" s="257"/>
      <c r="F74" s="258"/>
      <c r="G74" s="335"/>
      <c r="H74" s="339"/>
      <c r="I74" s="260"/>
      <c r="J74" s="340"/>
      <c r="K74" s="331"/>
      <c r="L74" s="259"/>
      <c r="M74" s="280"/>
      <c r="N74" s="269"/>
    </row>
    <row r="75" spans="1:14" ht="7.95" customHeight="1">
      <c r="A75" s="281"/>
      <c r="B75" s="255"/>
      <c r="C75" s="255"/>
      <c r="D75" s="256"/>
      <c r="E75" s="257"/>
      <c r="F75" s="258"/>
      <c r="G75" s="335"/>
      <c r="H75" s="339"/>
      <c r="I75" s="260"/>
      <c r="J75" s="340"/>
      <c r="K75" s="331"/>
      <c r="L75" s="259"/>
      <c r="M75" s="280"/>
      <c r="N75" s="269"/>
    </row>
    <row r="76" spans="1:14" ht="7.95" customHeight="1">
      <c r="A76" s="281"/>
      <c r="B76" s="255"/>
      <c r="C76" s="255"/>
      <c r="D76" s="256"/>
      <c r="E76" s="257"/>
      <c r="F76" s="258"/>
      <c r="G76" s="335"/>
      <c r="H76" s="339"/>
      <c r="I76" s="260"/>
      <c r="J76" s="340"/>
      <c r="K76" s="331"/>
      <c r="L76" s="259"/>
      <c r="M76" s="280"/>
      <c r="N76" s="269"/>
    </row>
    <row r="77" spans="1:14" ht="7.95" customHeight="1">
      <c r="A77" s="281"/>
      <c r="B77" s="255"/>
      <c r="C77" s="255"/>
      <c r="D77" s="256"/>
      <c r="E77" s="257"/>
      <c r="F77" s="258"/>
      <c r="G77" s="335"/>
      <c r="H77" s="339"/>
      <c r="I77" s="260"/>
      <c r="J77" s="340"/>
      <c r="K77" s="331"/>
      <c r="L77" s="259"/>
      <c r="M77" s="280"/>
      <c r="N77" s="269"/>
    </row>
    <row r="78" spans="1:14" ht="7.95" customHeight="1">
      <c r="A78" s="281"/>
      <c r="B78" s="255"/>
      <c r="C78" s="255"/>
      <c r="D78" s="256"/>
      <c r="E78" s="257"/>
      <c r="F78" s="258"/>
      <c r="G78" s="335"/>
      <c r="H78" s="339"/>
      <c r="I78" s="260"/>
      <c r="J78" s="340"/>
      <c r="K78" s="331"/>
      <c r="L78" s="259"/>
      <c r="M78" s="280"/>
      <c r="N78" s="269"/>
    </row>
    <row r="79" spans="1:14" ht="7.95" customHeight="1">
      <c r="A79" s="281"/>
      <c r="B79" s="255"/>
      <c r="C79" s="255"/>
      <c r="D79" s="256"/>
      <c r="E79" s="257"/>
      <c r="F79" s="258"/>
      <c r="G79" s="335"/>
      <c r="H79" s="339"/>
      <c r="I79" s="260"/>
      <c r="J79" s="340"/>
      <c r="K79" s="331"/>
      <c r="L79" s="259"/>
      <c r="M79" s="280"/>
      <c r="N79" s="269"/>
    </row>
    <row r="80" spans="1:14" ht="7.95" customHeight="1">
      <c r="A80" s="281"/>
      <c r="B80" s="255"/>
      <c r="C80" s="255"/>
      <c r="D80" s="256"/>
      <c r="E80" s="257"/>
      <c r="F80" s="258"/>
      <c r="G80" s="335"/>
      <c r="H80" s="339"/>
      <c r="I80" s="260"/>
      <c r="J80" s="340"/>
      <c r="K80" s="331"/>
      <c r="L80" s="259"/>
      <c r="M80" s="280"/>
      <c r="N80" s="269"/>
    </row>
    <row r="81" spans="1:14" ht="7.95" customHeight="1">
      <c r="A81" s="281"/>
      <c r="B81" s="255"/>
      <c r="C81" s="255"/>
      <c r="D81" s="256"/>
      <c r="E81" s="257"/>
      <c r="F81" s="258"/>
      <c r="G81" s="335"/>
      <c r="H81" s="339"/>
      <c r="I81" s="260"/>
      <c r="J81" s="340"/>
      <c r="K81" s="331"/>
      <c r="L81" s="259"/>
      <c r="M81" s="280"/>
      <c r="N81" s="269"/>
    </row>
    <row r="82" spans="1:14" ht="7.95" customHeight="1">
      <c r="A82" s="281"/>
      <c r="B82" s="255"/>
      <c r="C82" s="255"/>
      <c r="D82" s="256"/>
      <c r="E82" s="257"/>
      <c r="F82" s="258"/>
      <c r="G82" s="335"/>
      <c r="H82" s="339"/>
      <c r="I82" s="260"/>
      <c r="J82" s="340"/>
      <c r="K82" s="331"/>
      <c r="L82" s="259"/>
      <c r="M82" s="280"/>
      <c r="N82" s="269"/>
    </row>
    <row r="83" spans="1:14" ht="7.95" customHeight="1">
      <c r="A83" s="281"/>
      <c r="B83" s="255"/>
      <c r="C83" s="255"/>
      <c r="D83" s="256"/>
      <c r="E83" s="257"/>
      <c r="F83" s="258"/>
      <c r="G83" s="335"/>
      <c r="H83" s="339"/>
      <c r="I83" s="260"/>
      <c r="J83" s="340"/>
      <c r="K83" s="331"/>
      <c r="L83" s="259"/>
      <c r="M83" s="280"/>
      <c r="N83" s="269"/>
    </row>
    <row r="84" spans="1:14" ht="7.95" customHeight="1">
      <c r="A84" s="281"/>
      <c r="B84" s="255"/>
      <c r="C84" s="255"/>
      <c r="D84" s="256"/>
      <c r="E84" s="257"/>
      <c r="F84" s="258"/>
      <c r="G84" s="335"/>
      <c r="H84" s="339"/>
      <c r="I84" s="260"/>
      <c r="J84" s="340"/>
      <c r="K84" s="331"/>
      <c r="L84" s="259"/>
      <c r="M84" s="280"/>
      <c r="N84" s="269"/>
    </row>
    <row r="85" spans="1:14" ht="7.95" customHeight="1">
      <c r="A85" s="281"/>
      <c r="B85" s="255"/>
      <c r="C85" s="255"/>
      <c r="D85" s="256"/>
      <c r="E85" s="257"/>
      <c r="F85" s="258"/>
      <c r="G85" s="335"/>
      <c r="H85" s="339"/>
      <c r="I85" s="260"/>
      <c r="J85" s="340"/>
      <c r="K85" s="331"/>
      <c r="L85" s="259"/>
      <c r="M85" s="280"/>
      <c r="N85" s="269"/>
    </row>
    <row r="86" spans="1:14" ht="7.95" customHeight="1">
      <c r="A86" s="281"/>
      <c r="B86" s="255"/>
      <c r="C86" s="255"/>
      <c r="D86" s="256"/>
      <c r="E86" s="257"/>
      <c r="F86" s="258"/>
      <c r="G86" s="335"/>
      <c r="H86" s="339"/>
      <c r="I86" s="260"/>
      <c r="J86" s="340"/>
      <c r="K86" s="331"/>
      <c r="L86" s="259"/>
      <c r="M86" s="280"/>
      <c r="N86" s="269"/>
    </row>
    <row r="87" spans="1:14" ht="7.95" customHeight="1">
      <c r="A87" s="281"/>
      <c r="B87" s="255"/>
      <c r="C87" s="255"/>
      <c r="D87" s="256"/>
      <c r="E87" s="257"/>
      <c r="F87" s="258"/>
      <c r="G87" s="335"/>
      <c r="H87" s="339"/>
      <c r="I87" s="260"/>
      <c r="J87" s="340"/>
      <c r="K87" s="331"/>
      <c r="L87" s="259"/>
      <c r="M87" s="280"/>
      <c r="N87" s="269"/>
    </row>
    <row r="88" spans="1:14" ht="7.95" customHeight="1">
      <c r="A88" s="281"/>
      <c r="B88" s="255"/>
      <c r="C88" s="255"/>
      <c r="D88" s="256"/>
      <c r="E88" s="257"/>
      <c r="F88" s="258"/>
      <c r="G88" s="335"/>
      <c r="H88" s="339"/>
      <c r="I88" s="260"/>
      <c r="J88" s="340"/>
      <c r="K88" s="331"/>
      <c r="L88" s="259"/>
      <c r="M88" s="280"/>
      <c r="N88" s="269"/>
    </row>
    <row r="89" spans="1:14" ht="7.95" customHeight="1">
      <c r="A89" s="281"/>
      <c r="B89" s="255"/>
      <c r="C89" s="255"/>
      <c r="D89" s="256"/>
      <c r="E89" s="257"/>
      <c r="F89" s="258"/>
      <c r="G89" s="335"/>
      <c r="H89" s="339"/>
      <c r="I89" s="260"/>
      <c r="J89" s="340"/>
      <c r="K89" s="331"/>
      <c r="L89" s="259"/>
      <c r="M89" s="280"/>
      <c r="N89" s="269"/>
    </row>
    <row r="90" spans="1:14" ht="7.95" customHeight="1">
      <c r="A90" s="281"/>
      <c r="B90" s="255"/>
      <c r="C90" s="255"/>
      <c r="D90" s="256"/>
      <c r="E90" s="257"/>
      <c r="F90" s="258"/>
      <c r="G90" s="335"/>
      <c r="H90" s="339"/>
      <c r="I90" s="260"/>
      <c r="J90" s="340"/>
      <c r="K90" s="331"/>
      <c r="L90" s="259"/>
      <c r="M90" s="280"/>
      <c r="N90" s="269"/>
    </row>
    <row r="91" spans="1:14" ht="7.95" customHeight="1">
      <c r="A91" s="281"/>
      <c r="B91" s="255"/>
      <c r="C91" s="255"/>
      <c r="D91" s="256"/>
      <c r="E91" s="257"/>
      <c r="F91" s="258"/>
      <c r="G91" s="335"/>
      <c r="H91" s="339"/>
      <c r="I91" s="260"/>
      <c r="J91" s="340"/>
      <c r="K91" s="331"/>
      <c r="L91" s="259"/>
      <c r="M91" s="280"/>
      <c r="N91" s="269"/>
    </row>
    <row r="92" spans="1:14" ht="7.95" customHeight="1">
      <c r="A92" s="281"/>
      <c r="B92" s="255"/>
      <c r="C92" s="255"/>
      <c r="D92" s="256"/>
      <c r="E92" s="257"/>
      <c r="F92" s="258"/>
      <c r="G92" s="335"/>
      <c r="H92" s="339"/>
      <c r="I92" s="260"/>
      <c r="J92" s="340"/>
      <c r="K92" s="331"/>
      <c r="L92" s="259"/>
      <c r="M92" s="280"/>
      <c r="N92" s="269"/>
    </row>
    <row r="93" spans="1:14" ht="7.95" customHeight="1">
      <c r="A93" s="281"/>
      <c r="B93" s="255"/>
      <c r="C93" s="255"/>
      <c r="D93" s="256"/>
      <c r="E93" s="257"/>
      <c r="F93" s="258"/>
      <c r="G93" s="335"/>
      <c r="H93" s="339"/>
      <c r="I93" s="260"/>
      <c r="J93" s="340"/>
      <c r="K93" s="331"/>
      <c r="L93" s="259"/>
      <c r="M93" s="280"/>
      <c r="N93" s="269"/>
    </row>
    <row r="94" spans="1:14" ht="7.95" customHeight="1">
      <c r="A94" s="281"/>
      <c r="B94" s="255"/>
      <c r="C94" s="255"/>
      <c r="D94" s="256"/>
      <c r="E94" s="257"/>
      <c r="F94" s="258"/>
      <c r="G94" s="335"/>
      <c r="H94" s="339"/>
      <c r="I94" s="260"/>
      <c r="J94" s="340"/>
      <c r="K94" s="331"/>
      <c r="L94" s="259"/>
      <c r="M94" s="280"/>
      <c r="N94" s="269"/>
    </row>
    <row r="95" spans="1:14" ht="7.95" customHeight="1">
      <c r="A95" s="281"/>
      <c r="B95" s="255"/>
      <c r="C95" s="255"/>
      <c r="D95" s="256"/>
      <c r="E95" s="257"/>
      <c r="F95" s="258"/>
      <c r="G95" s="335"/>
      <c r="H95" s="339"/>
      <c r="I95" s="260"/>
      <c r="J95" s="340"/>
      <c r="K95" s="331"/>
      <c r="L95" s="259"/>
      <c r="M95" s="280"/>
      <c r="N95" s="269"/>
    </row>
    <row r="96" spans="1:14" ht="7.95" customHeight="1">
      <c r="A96" s="281"/>
      <c r="B96" s="255"/>
      <c r="C96" s="255"/>
      <c r="D96" s="256"/>
      <c r="E96" s="257"/>
      <c r="F96" s="258"/>
      <c r="G96" s="335"/>
      <c r="H96" s="339"/>
      <c r="I96" s="260"/>
      <c r="J96" s="340"/>
      <c r="K96" s="331"/>
      <c r="L96" s="259"/>
      <c r="M96" s="280"/>
      <c r="N96" s="269"/>
    </row>
    <row r="97" spans="1:14" ht="7.95" customHeight="1">
      <c r="A97" s="281"/>
      <c r="B97" s="255"/>
      <c r="C97" s="255"/>
      <c r="D97" s="256"/>
      <c r="E97" s="257"/>
      <c r="F97" s="258"/>
      <c r="G97" s="335"/>
      <c r="H97" s="339"/>
      <c r="I97" s="260"/>
      <c r="J97" s="340"/>
      <c r="K97" s="331"/>
      <c r="L97" s="259"/>
      <c r="M97" s="280"/>
      <c r="N97" s="269"/>
    </row>
    <row r="98" spans="1:14" ht="7.95" customHeight="1">
      <c r="A98" s="281"/>
      <c r="B98" s="255"/>
      <c r="C98" s="255"/>
      <c r="D98" s="256"/>
      <c r="E98" s="257"/>
      <c r="F98" s="258"/>
      <c r="G98" s="335"/>
      <c r="H98" s="339"/>
      <c r="I98" s="260"/>
      <c r="J98" s="340"/>
      <c r="K98" s="331"/>
      <c r="L98" s="259"/>
      <c r="M98" s="280"/>
      <c r="N98" s="269"/>
    </row>
    <row r="99" spans="1:14" ht="7.95" customHeight="1">
      <c r="A99" s="281"/>
      <c r="B99" s="255"/>
      <c r="C99" s="255"/>
      <c r="D99" s="256"/>
      <c r="E99" s="257"/>
      <c r="F99" s="258"/>
      <c r="G99" s="335"/>
      <c r="H99" s="339"/>
      <c r="I99" s="260"/>
      <c r="J99" s="340"/>
      <c r="K99" s="331"/>
      <c r="L99" s="259"/>
      <c r="M99" s="280"/>
      <c r="N99" s="269"/>
    </row>
    <row r="100" spans="1:14" ht="7.95" customHeight="1">
      <c r="A100" s="281"/>
      <c r="B100" s="255"/>
      <c r="C100" s="255"/>
      <c r="D100" s="256"/>
      <c r="E100" s="257"/>
      <c r="F100" s="258"/>
      <c r="G100" s="335"/>
      <c r="H100" s="339"/>
      <c r="I100" s="260"/>
      <c r="J100" s="340"/>
      <c r="K100" s="331"/>
      <c r="L100" s="259"/>
      <c r="M100" s="280"/>
      <c r="N100" s="269"/>
    </row>
    <row r="101" spans="1:14" ht="7.95" customHeight="1">
      <c r="A101" s="281"/>
      <c r="B101" s="255"/>
      <c r="C101" s="255"/>
      <c r="D101" s="256"/>
      <c r="E101" s="257"/>
      <c r="F101" s="258"/>
      <c r="G101" s="335"/>
      <c r="H101" s="339"/>
      <c r="I101" s="260"/>
      <c r="J101" s="340"/>
      <c r="K101" s="331"/>
      <c r="L101" s="259"/>
      <c r="M101" s="280"/>
      <c r="N101" s="269"/>
    </row>
    <row r="102" spans="1:14" ht="7.95" customHeight="1">
      <c r="A102" s="281"/>
      <c r="B102" s="255"/>
      <c r="C102" s="255"/>
      <c r="D102" s="256"/>
      <c r="E102" s="257"/>
      <c r="F102" s="258"/>
      <c r="G102" s="335"/>
      <c r="H102" s="339"/>
      <c r="I102" s="260"/>
      <c r="J102" s="340"/>
      <c r="K102" s="331"/>
      <c r="L102" s="259"/>
      <c r="M102" s="280"/>
      <c r="N102" s="269"/>
    </row>
    <row r="103" spans="1:14" ht="7.95" customHeight="1">
      <c r="A103" s="281"/>
      <c r="B103" s="255"/>
      <c r="C103" s="255"/>
      <c r="D103" s="256"/>
      <c r="E103" s="257"/>
      <c r="F103" s="258"/>
      <c r="G103" s="335"/>
      <c r="H103" s="339"/>
      <c r="I103" s="260"/>
      <c r="J103" s="340"/>
      <c r="K103" s="331"/>
      <c r="L103" s="259"/>
      <c r="M103" s="280"/>
      <c r="N103" s="269"/>
    </row>
    <row r="104" spans="1:14" ht="7.95" customHeight="1">
      <c r="A104" s="281"/>
      <c r="B104" s="255"/>
      <c r="C104" s="255"/>
      <c r="D104" s="256"/>
      <c r="E104" s="257"/>
      <c r="F104" s="258"/>
      <c r="G104" s="335"/>
      <c r="H104" s="339"/>
      <c r="I104" s="260"/>
      <c r="J104" s="340"/>
      <c r="K104" s="331"/>
      <c r="L104" s="259"/>
      <c r="M104" s="280"/>
      <c r="N104" s="269"/>
    </row>
    <row r="105" spans="1:14" ht="7.95" customHeight="1">
      <c r="A105" s="281"/>
      <c r="B105" s="255"/>
      <c r="C105" s="255"/>
      <c r="D105" s="256"/>
      <c r="E105" s="257"/>
      <c r="F105" s="258"/>
      <c r="G105" s="335"/>
      <c r="H105" s="339"/>
      <c r="I105" s="260"/>
      <c r="J105" s="340"/>
      <c r="K105" s="331"/>
      <c r="L105" s="259"/>
      <c r="M105" s="280"/>
      <c r="N105" s="269"/>
    </row>
    <row r="106" spans="1:14" ht="7.95" customHeight="1">
      <c r="A106" s="281"/>
      <c r="B106" s="255"/>
      <c r="C106" s="255"/>
      <c r="D106" s="256"/>
      <c r="E106" s="257"/>
      <c r="F106" s="258"/>
      <c r="G106" s="335"/>
      <c r="H106" s="339"/>
      <c r="I106" s="260"/>
      <c r="J106" s="340"/>
      <c r="K106" s="331"/>
      <c r="L106" s="259"/>
      <c r="M106" s="280"/>
      <c r="N106" s="269"/>
    </row>
    <row r="107" spans="1:14" ht="7.95" customHeight="1">
      <c r="A107" s="281"/>
      <c r="B107" s="255"/>
      <c r="C107" s="255"/>
      <c r="D107" s="256"/>
      <c r="E107" s="257"/>
      <c r="F107" s="258"/>
      <c r="G107" s="335"/>
      <c r="H107" s="339"/>
      <c r="I107" s="260"/>
      <c r="J107" s="340"/>
      <c r="K107" s="331"/>
      <c r="L107" s="259"/>
      <c r="M107" s="280"/>
      <c r="N107" s="269"/>
    </row>
    <row r="108" spans="1:14" ht="7.95" customHeight="1">
      <c r="A108" s="281"/>
      <c r="B108" s="255"/>
      <c r="C108" s="255"/>
      <c r="D108" s="256"/>
      <c r="E108" s="257"/>
      <c r="F108" s="258"/>
      <c r="G108" s="335"/>
      <c r="H108" s="339"/>
      <c r="I108" s="260"/>
      <c r="J108" s="340"/>
      <c r="K108" s="331"/>
      <c r="L108" s="259"/>
      <c r="M108" s="280"/>
      <c r="N108" s="269"/>
    </row>
    <row r="109" spans="1:14" ht="7.95" customHeight="1">
      <c r="A109" s="281"/>
      <c r="B109" s="255"/>
      <c r="C109" s="255"/>
      <c r="D109" s="256"/>
      <c r="E109" s="257"/>
      <c r="F109" s="258"/>
      <c r="G109" s="335"/>
      <c r="H109" s="339"/>
      <c r="I109" s="260"/>
      <c r="J109" s="340"/>
      <c r="K109" s="331"/>
      <c r="L109" s="259"/>
      <c r="M109" s="280"/>
      <c r="N109" s="269"/>
    </row>
    <row r="110" spans="1:14" ht="7.95" customHeight="1">
      <c r="A110" s="281"/>
      <c r="B110" s="255"/>
      <c r="C110" s="255"/>
      <c r="D110" s="256"/>
      <c r="E110" s="257"/>
      <c r="F110" s="258"/>
      <c r="G110" s="335"/>
      <c r="H110" s="339"/>
      <c r="I110" s="260"/>
      <c r="J110" s="340"/>
      <c r="K110" s="331"/>
      <c r="L110" s="259"/>
      <c r="M110" s="280"/>
      <c r="N110" s="269"/>
    </row>
    <row r="111" spans="1:14" ht="7.95" customHeight="1">
      <c r="A111" s="281"/>
      <c r="B111" s="255"/>
      <c r="C111" s="255"/>
      <c r="D111" s="256"/>
      <c r="E111" s="257"/>
      <c r="F111" s="258"/>
      <c r="G111" s="335"/>
      <c r="H111" s="339"/>
      <c r="I111" s="260"/>
      <c r="J111" s="340"/>
      <c r="K111" s="331"/>
      <c r="L111" s="259"/>
      <c r="M111" s="280"/>
      <c r="N111" s="269"/>
    </row>
    <row r="112" spans="1:14" ht="10.5" customHeight="1">
      <c r="A112" s="282"/>
      <c r="B112" s="283"/>
      <c r="C112" s="283"/>
      <c r="D112" s="284"/>
      <c r="E112" s="285"/>
      <c r="F112" s="286"/>
      <c r="G112" s="336"/>
      <c r="H112" s="341"/>
      <c r="I112" s="287"/>
      <c r="J112" s="342"/>
      <c r="K112" s="332"/>
      <c r="L112" s="288"/>
      <c r="M112" s="289"/>
      <c r="N112" s="270"/>
    </row>
    <row r="113" spans="1:14" ht="7.95" hidden="1" customHeight="1">
      <c r="A113" s="290"/>
      <c r="B113" s="291"/>
      <c r="C113" s="291"/>
      <c r="D113" s="292"/>
      <c r="E113" s="293"/>
      <c r="F113" s="294"/>
      <c r="G113" s="337"/>
      <c r="H113" s="343"/>
      <c r="I113" s="295"/>
      <c r="J113" s="344"/>
      <c r="K113" s="333"/>
      <c r="L113" s="296"/>
      <c r="M113" s="297"/>
      <c r="N113" s="270"/>
    </row>
    <row r="114" spans="1:14" ht="9" hidden="1" customHeight="1">
      <c r="A114" s="298"/>
      <c r="B114" s="299"/>
      <c r="C114" s="299"/>
      <c r="D114" s="299"/>
      <c r="E114" s="300"/>
      <c r="F114" s="301"/>
      <c r="G114" s="336"/>
      <c r="H114" s="341"/>
      <c r="I114" s="287"/>
      <c r="J114" s="342"/>
      <c r="K114" s="332"/>
      <c r="L114" s="288"/>
      <c r="M114" s="289"/>
      <c r="N114" s="270"/>
    </row>
    <row r="115" spans="1:14" s="209" customFormat="1" ht="29.25" customHeight="1" thickBot="1">
      <c r="A115" s="582" t="s">
        <v>162</v>
      </c>
      <c r="B115" s="583"/>
      <c r="C115" s="583"/>
      <c r="D115" s="584"/>
      <c r="E115" s="584"/>
      <c r="F115" s="585"/>
      <c r="G115" s="338">
        <f>SUM(G4:G114)*0</f>
        <v>0</v>
      </c>
      <c r="H115" s="345"/>
      <c r="I115" s="303"/>
      <c r="J115" s="346"/>
      <c r="K115" s="334">
        <f>SUM(K4:K114)</f>
        <v>0</v>
      </c>
      <c r="L115" s="302">
        <f>SUM(L4:L114)</f>
        <v>0</v>
      </c>
      <c r="M115" s="304">
        <f>SUM(M4:M114)</f>
        <v>0</v>
      </c>
      <c r="N115" s="270"/>
    </row>
    <row r="116" spans="1:14" s="209" customFormat="1" ht="13.2" customHeight="1"/>
    <row r="117" spans="1:14" s="209" customFormat="1" ht="13.2" customHeight="1"/>
  </sheetData>
  <mergeCells count="2">
    <mergeCell ref="A115:F115"/>
    <mergeCell ref="K2:M2"/>
  </mergeCells>
  <conditionalFormatting sqref="F4:F5">
    <cfRule type="cellIs" dxfId="1" priority="2" stopIfTrue="1" operator="lessThan">
      <formula>0</formula>
    </cfRule>
  </conditionalFormatting>
  <conditionalFormatting sqref="F3:G3">
    <cfRule type="cellIs" dxfId="0" priority="1" stopIfTrue="1" operator="lessThan">
      <formula>0</formula>
    </cfRule>
  </conditionalFormatting>
  <pageMargins left="0.39370078740157483" right="0.43307086614173229" top="0.39370078740157483" bottom="0.51181102362204722" header="0.31496062992125984" footer="0.31496062992125984"/>
  <pageSetup paperSize="9" scale="38"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CoverPage</vt:lpstr>
      <vt:lpstr>M.O.S</vt:lpstr>
      <vt:lpstr>Revised Sumary</vt:lpstr>
      <vt:lpstr>P&amp;G - Section 1</vt:lpstr>
      <vt:lpstr>GRAVITY LINE</vt:lpstr>
      <vt:lpstr>500KL RESERVOIR - SECTION 7</vt:lpstr>
      <vt:lpstr>SUB-CONTRACTOR'S SCOPE- SEC 8</vt:lpstr>
      <vt:lpstr>'500KL RESERVOIR - SECTION 7'!Print_Area</vt:lpstr>
      <vt:lpstr>CoverPage!Print_Area</vt:lpstr>
      <vt:lpstr>'GRAVITY LINE'!Print_Area</vt:lpstr>
      <vt:lpstr>M.O.S!Print_Area</vt:lpstr>
      <vt:lpstr>'P&amp;G - Section 1'!Print_Area</vt:lpstr>
      <vt:lpstr>'Revised Sumary'!Print_Area</vt:lpstr>
      <vt:lpstr>'SUB-CONTRACTOR''S SCOPE- SEC 8'!Print_Area</vt:lpstr>
      <vt:lpstr>'500KL RESERVOIR - SECTION 7'!Print_Titles</vt:lpstr>
      <vt:lpstr>'P&amp;G - Section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Ntobeko Nzama</dc:creator>
  <cp:lastModifiedBy>Siyasanga Tyumre</cp:lastModifiedBy>
  <cp:lastPrinted>2026-04-29T12:48:09Z</cp:lastPrinted>
  <dcterms:created xsi:type="dcterms:W3CDTF">2021-07-10T15:00:25Z</dcterms:created>
  <dcterms:modified xsi:type="dcterms:W3CDTF">2026-04-29T12:57:43Z</dcterms:modified>
</cp:coreProperties>
</file>