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19a2c856314b3229/Documents/MABONA CIVILS AND PLANT HIRE/MABONA CIVILS/CENTANE/SMME PACKAGES/"/>
    </mc:Choice>
  </mc:AlternateContent>
  <xr:revisionPtr revIDLastSave="2" documentId="8_{0B110DCE-6AB5-4056-BBDB-0F4A3AC30919}" xr6:coauthVersionLast="47" xr6:coauthVersionMax="47" xr10:uidLastSave="{77182A11-46C8-4958-9071-C60F073C85AA}"/>
  <bookViews>
    <workbookView xWindow="-108" yWindow="-108" windowWidth="23256" windowHeight="12456" tabRatio="912" firstSheet="1" activeTab="3" xr2:uid="{00000000-000D-0000-FFFF-FFFF00000000}"/>
  </bookViews>
  <sheets>
    <sheet name="CoverPage" sheetId="35" state="hidden" r:id="rId1"/>
    <sheet name="Revised Sumary" sheetId="16" r:id="rId2"/>
    <sheet name="M.O.S" sheetId="3" state="hidden" r:id="rId3"/>
    <sheet name="P&amp;G - Section 1" sheetId="15" r:id="rId4"/>
    <sheet name="Pipeline-markers" sheetId="5" r:id="rId5"/>
    <sheet name="500KL RESERVOIR - SECTION 7" sheetId="12" state="hidden" r:id="rId6"/>
    <sheet name="SUB-CONTRACTOR'S SCOPE- SEC 8" sheetId="13" state="hidden" r:id="rId7"/>
  </sheets>
  <externalReferences>
    <externalReference r:id="rId8"/>
    <externalReference r:id="rId9"/>
  </externalReferences>
  <definedNames>
    <definedName name="_Fill" hidden="1">#REF!</definedName>
    <definedName name="_Key1" hidden="1">#REF!</definedName>
    <definedName name="_Key2" hidden="1">#REF!</definedName>
    <definedName name="_Order1" hidden="1">255</definedName>
    <definedName name="_Order2" hidden="1">255</definedName>
    <definedName name="_Sort" localSheetId="0" hidden="1">#REF!</definedName>
    <definedName name="ABC" localSheetId="0">#REF!</definedName>
    <definedName name="april">[1]CASHFLOW!#REF!</definedName>
    <definedName name="AUGUSTUS">[1]CASHFLOW!#REF!</definedName>
    <definedName name="_xlnm.Database">#REF!</definedName>
    <definedName name="desember">[1]CASHFLOW!#REF!</definedName>
    <definedName name="februarie">[1]CASHFLOW!#REF!</definedName>
    <definedName name="JAAR">#REF!</definedName>
    <definedName name="JAARMINI">#REF!</definedName>
    <definedName name="januarie">[1]CASHFLOW!#REF!</definedName>
    <definedName name="julie">[2]CASHFLOW!#REF!</definedName>
    <definedName name="maart">[1]CASHFLOW!#REF!</definedName>
    <definedName name="oktober">[2]CASHFLOW!#REF!</definedName>
    <definedName name="_xlnm.Print_Area" localSheetId="5">'500KL RESERVOIR - SECTION 7'!$A$1:$M$329</definedName>
    <definedName name="_xlnm.Print_Area" localSheetId="0">CoverPage!$A$1:$K$64</definedName>
    <definedName name="_xlnm.Print_Area" localSheetId="2">'M.O.S'!$A$1:$J$73</definedName>
    <definedName name="_xlnm.Print_Area" localSheetId="3">'P&amp;G - Section 1'!$A$1:$G$72</definedName>
    <definedName name="_xlnm.Print_Area" localSheetId="4">'Pipeline-markers'!$A$1:$G$31</definedName>
    <definedName name="_xlnm.Print_Area" localSheetId="1">'Revised Sumary'!$A$1:$C$16</definedName>
    <definedName name="_xlnm.Print_Area" localSheetId="6">'SUB-CONTRACTOR''S SCOPE- SEC 8'!$A$1:$M$115</definedName>
    <definedName name="_xlnm.Print_Titles" localSheetId="5">'500KL RESERVOIR - SECTION 7'!$1:$3</definedName>
    <definedName name="_xlnm.Print_Titles" localSheetId="3">'P&amp;G - Section 1'!$1:$5</definedName>
    <definedName name="september" localSheetId="0">[1]CASHFLOW!#REF!</definedName>
    <definedName name="TOTDATUM" localSheetId="0">#REF!</definedName>
    <definedName name="TOTMINI"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 i="5" l="1"/>
  <c r="E16" i="5"/>
  <c r="E10" i="5"/>
  <c r="G115" i="13" l="1"/>
  <c r="G329" i="12"/>
  <c r="J16" i="12" l="1"/>
  <c r="J10" i="12"/>
  <c r="J8" i="12"/>
  <c r="K22" i="12"/>
  <c r="I22" i="12"/>
  <c r="L22" i="12" s="1"/>
  <c r="M22" i="12" l="1"/>
  <c r="I1" i="35" l="1"/>
  <c r="K329" i="12"/>
  <c r="K327" i="12"/>
  <c r="I327" i="12"/>
  <c r="L327" i="12" s="1"/>
  <c r="K325" i="12"/>
  <c r="I325" i="12"/>
  <c r="L325" i="12" s="1"/>
  <c r="K323" i="12"/>
  <c r="I323" i="12"/>
  <c r="L323" i="12" s="1"/>
  <c r="K319" i="12"/>
  <c r="I319" i="12"/>
  <c r="L319" i="12" s="1"/>
  <c r="K317" i="12"/>
  <c r="I317" i="12"/>
  <c r="L317" i="12" s="1"/>
  <c r="K311" i="12"/>
  <c r="I311" i="12"/>
  <c r="L311" i="12" s="1"/>
  <c r="K307" i="12"/>
  <c r="I307" i="12"/>
  <c r="L307" i="12" s="1"/>
  <c r="K303" i="12"/>
  <c r="I303" i="12"/>
  <c r="L303" i="12" s="1"/>
  <c r="K301" i="12"/>
  <c r="I301" i="12"/>
  <c r="L301" i="12" s="1"/>
  <c r="K299" i="12"/>
  <c r="I299" i="12"/>
  <c r="L299" i="12" s="1"/>
  <c r="K297" i="12"/>
  <c r="I297" i="12"/>
  <c r="L297" i="12" s="1"/>
  <c r="K293" i="12"/>
  <c r="I293" i="12"/>
  <c r="L293" i="12" s="1"/>
  <c r="K289" i="12"/>
  <c r="I289" i="12"/>
  <c r="L289" i="12" s="1"/>
  <c r="K287" i="12"/>
  <c r="I287" i="12"/>
  <c r="L287" i="12" s="1"/>
  <c r="K283" i="12"/>
  <c r="I283" i="12"/>
  <c r="L283" i="12" s="1"/>
  <c r="K279" i="12"/>
  <c r="I279" i="12"/>
  <c r="L279" i="12" s="1"/>
  <c r="K275" i="12"/>
  <c r="I275" i="12"/>
  <c r="L275" i="12" s="1"/>
  <c r="K265" i="12"/>
  <c r="I265" i="12"/>
  <c r="L265" i="12" s="1"/>
  <c r="K263" i="12"/>
  <c r="I263" i="12"/>
  <c r="L263" i="12" s="1"/>
  <c r="K259" i="12"/>
  <c r="I259" i="12"/>
  <c r="L259" i="12" s="1"/>
  <c r="K257" i="12"/>
  <c r="I257" i="12"/>
  <c r="L257" i="12" s="1"/>
  <c r="K253" i="12"/>
  <c r="I253" i="12"/>
  <c r="L253" i="12" s="1"/>
  <c r="K251" i="12"/>
  <c r="I251" i="12"/>
  <c r="L251" i="12" s="1"/>
  <c r="K249" i="12"/>
  <c r="I249" i="12"/>
  <c r="L249" i="12" s="1"/>
  <c r="I243" i="12"/>
  <c r="L243" i="12" s="1"/>
  <c r="K243" i="12"/>
  <c r="K241" i="12"/>
  <c r="I241" i="12"/>
  <c r="L241" i="12" s="1"/>
  <c r="K239" i="12"/>
  <c r="I239" i="12"/>
  <c r="L239" i="12" s="1"/>
  <c r="K231" i="12"/>
  <c r="I231" i="12"/>
  <c r="L231" i="12" s="1"/>
  <c r="K229" i="12"/>
  <c r="I229" i="12"/>
  <c r="L229" i="12" s="1"/>
  <c r="K223" i="12"/>
  <c r="I223" i="12"/>
  <c r="L223" i="12" s="1"/>
  <c r="K217" i="12"/>
  <c r="I217" i="12"/>
  <c r="L217" i="12" s="1"/>
  <c r="K215" i="12"/>
  <c r="I215" i="12"/>
  <c r="L215" i="12" s="1"/>
  <c r="K213" i="12"/>
  <c r="I213" i="12"/>
  <c r="L213" i="12" s="1"/>
  <c r="K211" i="12"/>
  <c r="I211" i="12"/>
  <c r="L211" i="12" s="1"/>
  <c r="K209" i="12"/>
  <c r="I209" i="12"/>
  <c r="L209" i="12" s="1"/>
  <c r="K201" i="12"/>
  <c r="I201" i="12"/>
  <c r="L201" i="12" s="1"/>
  <c r="K197" i="12"/>
  <c r="I197" i="12"/>
  <c r="L197" i="12" s="1"/>
  <c r="K195" i="12"/>
  <c r="I195" i="12"/>
  <c r="L195" i="12" s="1"/>
  <c r="K193" i="12"/>
  <c r="I193" i="12"/>
  <c r="L193" i="12" s="1"/>
  <c r="K189" i="12"/>
  <c r="I189" i="12"/>
  <c r="L189" i="12" s="1"/>
  <c r="K183" i="12"/>
  <c r="I183" i="12"/>
  <c r="L183" i="12" s="1"/>
  <c r="K181" i="12"/>
  <c r="I181" i="12"/>
  <c r="L181" i="12" s="1"/>
  <c r="K179" i="12"/>
  <c r="I179" i="12"/>
  <c r="L179" i="12" s="1"/>
  <c r="K175" i="12"/>
  <c r="I175" i="12"/>
  <c r="L175" i="12" s="1"/>
  <c r="K173" i="12"/>
  <c r="I173" i="12"/>
  <c r="L173" i="12" s="1"/>
  <c r="K171" i="12"/>
  <c r="I171" i="12"/>
  <c r="L171" i="12" s="1"/>
  <c r="I100" i="12"/>
  <c r="I56" i="12"/>
  <c r="M275" i="12" l="1"/>
  <c r="M297" i="12"/>
  <c r="M211" i="12"/>
  <c r="M303" i="12"/>
  <c r="M325" i="12"/>
  <c r="M317" i="12"/>
  <c r="M301" i="12"/>
  <c r="M287" i="12"/>
  <c r="M217" i="12"/>
  <c r="M283" i="12"/>
  <c r="M263" i="12"/>
  <c r="M299" i="12"/>
  <c r="M213" i="12"/>
  <c r="M251" i="12"/>
  <c r="M259" i="12"/>
  <c r="M311" i="12"/>
  <c r="M197" i="12"/>
  <c r="M181" i="12"/>
  <c r="M183" i="12"/>
  <c r="M293" i="12"/>
  <c r="M323" i="12"/>
  <c r="M223" i="12"/>
  <c r="M253" i="12"/>
  <c r="M201" i="12"/>
  <c r="M319" i="12"/>
  <c r="M327" i="12"/>
  <c r="M289" i="12"/>
  <c r="M279" i="12"/>
  <c r="M307" i="12"/>
  <c r="M257" i="12"/>
  <c r="M249" i="12"/>
  <c r="M265" i="12"/>
  <c r="M241" i="12"/>
  <c r="M243" i="12"/>
  <c r="M229" i="12"/>
  <c r="M231" i="12"/>
  <c r="M239" i="12"/>
  <c r="M195" i="12"/>
  <c r="M215" i="12"/>
  <c r="M209" i="12"/>
  <c r="M175" i="12"/>
  <c r="M179" i="12"/>
  <c r="M171" i="12"/>
  <c r="M189" i="12"/>
  <c r="M173" i="12"/>
  <c r="M193" i="12"/>
  <c r="M26" i="35" l="1"/>
  <c r="M28" i="35"/>
  <c r="M30" i="35"/>
  <c r="M34" i="35"/>
  <c r="M35" i="35"/>
  <c r="M38" i="35"/>
  <c r="M41" i="35"/>
  <c r="M42" i="35"/>
  <c r="M25" i="35"/>
  <c r="K12" i="3" l="1"/>
  <c r="I8" i="3" l="1"/>
  <c r="J8" i="3" s="1"/>
  <c r="C57" i="35" l="1"/>
  <c r="F57" i="35"/>
  <c r="G22" i="12" l="1"/>
  <c r="G18" i="12" l="1"/>
  <c r="G32" i="12"/>
  <c r="G64" i="12"/>
  <c r="J27" i="35"/>
  <c r="C55" i="35"/>
  <c r="F44" i="35" l="1"/>
  <c r="M27" i="35"/>
  <c r="F33" i="35"/>
  <c r="G33" i="35" s="1"/>
  <c r="K121" i="12"/>
  <c r="I121" i="12"/>
  <c r="L121" i="12" s="1"/>
  <c r="K90" i="12"/>
  <c r="I90" i="12"/>
  <c r="L90" i="12" s="1"/>
  <c r="G82" i="12"/>
  <c r="K82" i="12"/>
  <c r="I82" i="12"/>
  <c r="L82" i="12" s="1"/>
  <c r="K80" i="12"/>
  <c r="I80" i="12"/>
  <c r="L80" i="12" s="1"/>
  <c r="K78" i="12"/>
  <c r="I78" i="12"/>
  <c r="L78" i="12" s="1"/>
  <c r="G327" i="12"/>
  <c r="G325" i="12"/>
  <c r="G323" i="12"/>
  <c r="G319" i="12"/>
  <c r="G317" i="12"/>
  <c r="G311" i="12"/>
  <c r="G307" i="12"/>
  <c r="G301" i="12"/>
  <c r="G299" i="12"/>
  <c r="G293" i="12"/>
  <c r="G289" i="12"/>
  <c r="G287" i="12"/>
  <c r="G283" i="12"/>
  <c r="M31" i="35" l="1"/>
  <c r="M80" i="12"/>
  <c r="M90" i="12"/>
  <c r="M121" i="12"/>
  <c r="M82" i="12"/>
  <c r="M78" i="12"/>
  <c r="G275" i="12" l="1"/>
  <c r="G265" i="12"/>
  <c r="G259" i="12"/>
  <c r="G257" i="12"/>
  <c r="G253" i="12"/>
  <c r="G251" i="12"/>
  <c r="G243" i="12"/>
  <c r="G241" i="12"/>
  <c r="G239" i="12"/>
  <c r="G231" i="12"/>
  <c r="G229" i="12"/>
  <c r="G223" i="12"/>
  <c r="G217" i="12"/>
  <c r="G213" i="12"/>
  <c r="G201" i="12"/>
  <c r="G193" i="12"/>
  <c r="G189" i="12"/>
  <c r="G183" i="12"/>
  <c r="G181" i="12"/>
  <c r="G179" i="12"/>
  <c r="G175" i="12"/>
  <c r="G171" i="12"/>
  <c r="K163" i="12"/>
  <c r="I163" i="12"/>
  <c r="L163" i="12" s="1"/>
  <c r="G163" i="12"/>
  <c r="I161" i="12"/>
  <c r="L161" i="12" s="1"/>
  <c r="K161" i="12"/>
  <c r="G161" i="12"/>
  <c r="M163" i="12" l="1"/>
  <c r="M161" i="12"/>
  <c r="K153" i="12" l="1"/>
  <c r="I153" i="12"/>
  <c r="L153" i="12" s="1"/>
  <c r="K151" i="12"/>
  <c r="I151" i="12"/>
  <c r="L151" i="12" s="1"/>
  <c r="G153" i="12"/>
  <c r="G151" i="12"/>
  <c r="K141" i="12"/>
  <c r="I141" i="12"/>
  <c r="L141" i="12" s="1"/>
  <c r="K139" i="12"/>
  <c r="I139" i="12"/>
  <c r="L139" i="12" s="1"/>
  <c r="K135" i="12"/>
  <c r="I135" i="12"/>
  <c r="L135" i="12" s="1"/>
  <c r="G141" i="12"/>
  <c r="G139" i="12"/>
  <c r="G135" i="12"/>
  <c r="G133" i="12"/>
  <c r="K133" i="12"/>
  <c r="I133" i="12"/>
  <c r="L133" i="12" s="1"/>
  <c r="K131" i="12"/>
  <c r="I131" i="12"/>
  <c r="L131" i="12" s="1"/>
  <c r="K129" i="12"/>
  <c r="I129" i="12"/>
  <c r="L129" i="12" s="1"/>
  <c r="K127" i="12"/>
  <c r="I127" i="12"/>
  <c r="L127" i="12" s="1"/>
  <c r="K125" i="12"/>
  <c r="I125" i="12"/>
  <c r="L125" i="12" s="1"/>
  <c r="G125" i="12"/>
  <c r="K123" i="12"/>
  <c r="I123" i="12"/>
  <c r="L123" i="12" s="1"/>
  <c r="G121" i="12"/>
  <c r="K119" i="12"/>
  <c r="I119" i="12"/>
  <c r="L119" i="12" s="1"/>
  <c r="G119" i="12"/>
  <c r="G111" i="12"/>
  <c r="M111" i="12"/>
  <c r="L111" i="12"/>
  <c r="K111" i="12"/>
  <c r="I111" i="12"/>
  <c r="M109" i="12"/>
  <c r="L109" i="12"/>
  <c r="K109" i="12"/>
  <c r="I109" i="12"/>
  <c r="G109" i="12"/>
  <c r="K64" i="12"/>
  <c r="I64" i="12"/>
  <c r="L64" i="12" s="1"/>
  <c r="G54" i="12"/>
  <c r="K54" i="12"/>
  <c r="I54" i="12"/>
  <c r="L54" i="12" s="1"/>
  <c r="L56" i="12"/>
  <c r="K56" i="12"/>
  <c r="G38" i="12"/>
  <c r="K38" i="12"/>
  <c r="I38" i="12"/>
  <c r="L38" i="12" s="1"/>
  <c r="K32" i="12"/>
  <c r="I32" i="12"/>
  <c r="L32" i="12" s="1"/>
  <c r="M139" i="12" l="1"/>
  <c r="M119" i="12"/>
  <c r="M133" i="12"/>
  <c r="M56" i="12"/>
  <c r="M38" i="12"/>
  <c r="M123" i="12"/>
  <c r="M141" i="12"/>
  <c r="M153" i="12"/>
  <c r="M151" i="12"/>
  <c r="M135" i="12"/>
  <c r="M131" i="12"/>
  <c r="M129" i="12"/>
  <c r="M127" i="12"/>
  <c r="M125" i="12"/>
  <c r="M64" i="12"/>
  <c r="M54" i="12"/>
  <c r="M32" i="12"/>
  <c r="G131" i="12"/>
  <c r="G129" i="12"/>
  <c r="G127" i="12"/>
  <c r="G123" i="12"/>
  <c r="G80" i="12"/>
  <c r="G78" i="12"/>
  <c r="G90" i="12"/>
  <c r="G102" i="12"/>
  <c r="K102" i="12"/>
  <c r="I102" i="12"/>
  <c r="L102" i="12" s="1"/>
  <c r="G303" i="12"/>
  <c r="G173" i="12"/>
  <c r="K104" i="12"/>
  <c r="I104" i="12"/>
  <c r="G104" i="12"/>
  <c r="M102" i="12" l="1"/>
  <c r="L104" i="12"/>
  <c r="M104" i="12"/>
  <c r="G8" i="12" l="1"/>
  <c r="J9" i="3" l="1"/>
  <c r="J7" i="3" l="1"/>
  <c r="J71" i="3" l="1"/>
  <c r="M72" i="3" l="1"/>
  <c r="K16" i="12" l="1"/>
  <c r="I16" i="12"/>
  <c r="L16" i="12" s="1"/>
  <c r="M16" i="12" l="1"/>
  <c r="K5" i="13" l="1"/>
  <c r="I5" i="13"/>
  <c r="L5" i="13" s="1"/>
  <c r="I74" i="12"/>
  <c r="L74" i="12" s="1"/>
  <c r="K74" i="12"/>
  <c r="K46" i="12"/>
  <c r="I46" i="12"/>
  <c r="L46" i="12" s="1"/>
  <c r="K10" i="12"/>
  <c r="K24" i="12"/>
  <c r="K26" i="12"/>
  <c r="K34" i="12"/>
  <c r="K40" i="12"/>
  <c r="K44" i="12"/>
  <c r="K50" i="12"/>
  <c r="K60" i="12"/>
  <c r="K72" i="12"/>
  <c r="K88" i="12"/>
  <c r="K96" i="12"/>
  <c r="K98" i="12"/>
  <c r="K100" i="12"/>
  <c r="K145" i="12"/>
  <c r="K147" i="12"/>
  <c r="K159" i="12"/>
  <c r="K169" i="12"/>
  <c r="K8" i="12"/>
  <c r="I10" i="12"/>
  <c r="L10" i="12" s="1"/>
  <c r="I24" i="12"/>
  <c r="L24" i="12" s="1"/>
  <c r="I26" i="12"/>
  <c r="L26" i="12" s="1"/>
  <c r="I34" i="12"/>
  <c r="L34" i="12" s="1"/>
  <c r="I40" i="12"/>
  <c r="L40" i="12" s="1"/>
  <c r="I44" i="12"/>
  <c r="L44" i="12" s="1"/>
  <c r="I50" i="12"/>
  <c r="L50" i="12" s="1"/>
  <c r="I60" i="12"/>
  <c r="L60" i="12" s="1"/>
  <c r="I72" i="12"/>
  <c r="L72" i="12" s="1"/>
  <c r="I88" i="12"/>
  <c r="L88" i="12" s="1"/>
  <c r="I96" i="12"/>
  <c r="L96" i="12" s="1"/>
  <c r="I98" i="12"/>
  <c r="L98" i="12" s="1"/>
  <c r="L100" i="12"/>
  <c r="I145" i="12"/>
  <c r="L145" i="12" s="1"/>
  <c r="I147" i="12"/>
  <c r="L147" i="12" s="1"/>
  <c r="I159" i="12"/>
  <c r="L159" i="12" s="1"/>
  <c r="I169" i="12"/>
  <c r="L169" i="12" s="1"/>
  <c r="I8" i="12"/>
  <c r="L8" i="12" s="1"/>
  <c r="L329" i="12" l="1"/>
  <c r="M44" i="12"/>
  <c r="M46" i="12"/>
  <c r="G5" i="13" l="1"/>
  <c r="L115" i="13" s="1"/>
  <c r="G297" i="12"/>
  <c r="G279" i="12"/>
  <c r="G263" i="12"/>
  <c r="G249" i="12"/>
  <c r="G215" i="12"/>
  <c r="G211" i="12"/>
  <c r="G209" i="12"/>
  <c r="G197" i="12"/>
  <c r="G195" i="12"/>
  <c r="G169" i="12"/>
  <c r="G159" i="12"/>
  <c r="G147" i="12"/>
  <c r="G145" i="12"/>
  <c r="G100" i="12"/>
  <c r="G98" i="12"/>
  <c r="G96" i="12"/>
  <c r="G88" i="12"/>
  <c r="G74" i="12"/>
  <c r="G72" i="12"/>
  <c r="G60" i="12"/>
  <c r="G56" i="12"/>
  <c r="G50" i="12"/>
  <c r="G46" i="12"/>
  <c r="G40" i="12"/>
  <c r="G34" i="12"/>
  <c r="G26" i="12"/>
  <c r="G24" i="12"/>
  <c r="G16" i="12"/>
  <c r="G10" i="12"/>
  <c r="M88" i="12" l="1"/>
  <c r="M50" i="12"/>
  <c r="M24" i="12"/>
  <c r="M60" i="12"/>
  <c r="M159" i="12"/>
  <c r="M72" i="12"/>
  <c r="M100" i="12"/>
  <c r="M145" i="12"/>
  <c r="J72" i="3"/>
  <c r="J73" i="3" s="1"/>
  <c r="J36" i="35" s="1"/>
  <c r="M98" i="12"/>
  <c r="M5" i="13"/>
  <c r="M115" i="13" s="1"/>
  <c r="M10" i="12"/>
  <c r="M26" i="12"/>
  <c r="M74" i="12"/>
  <c r="M96" i="12"/>
  <c r="M147" i="12"/>
  <c r="M169" i="12"/>
  <c r="M40" i="12"/>
  <c r="K115" i="13"/>
  <c r="M36" i="35" l="1"/>
  <c r="P325" i="12"/>
  <c r="M34" i="12"/>
  <c r="M8" i="12"/>
  <c r="M329" i="12" s="1"/>
  <c r="B18" i="16" l="1"/>
  <c r="J29" i="35"/>
  <c r="J32" i="35" s="1"/>
  <c r="C20" i="16"/>
  <c r="M29" i="35" l="1"/>
  <c r="C19" i="16"/>
  <c r="M32" i="35"/>
  <c r="B23" i="16" l="1"/>
  <c r="J33" i="35"/>
  <c r="J37" i="35" s="1"/>
  <c r="J39" i="35" s="1"/>
  <c r="M33" i="35" l="1"/>
  <c r="F46" i="35"/>
  <c r="F47" i="35"/>
  <c r="M37" i="35" l="1"/>
  <c r="F45" i="35"/>
  <c r="F48" i="35" s="1"/>
  <c r="J40" i="35" l="1"/>
  <c r="M39" i="35"/>
  <c r="F49" i="35"/>
  <c r="J43" i="35" l="1"/>
  <c r="M45" i="35" s="1"/>
  <c r="M40" i="35"/>
  <c r="M43" i="35" l="1"/>
</calcChain>
</file>

<file path=xl/sharedStrings.xml><?xml version="1.0" encoding="utf-8"?>
<sst xmlns="http://schemas.openxmlformats.org/spreadsheetml/2006/main" count="745" uniqueCount="505">
  <si>
    <t>INTERIM CERTIFICATE</t>
  </si>
  <si>
    <t>Main Contractor: -</t>
  </si>
  <si>
    <t>Services supplied to: -</t>
  </si>
  <si>
    <t>OR Tambo District Municipality</t>
  </si>
  <si>
    <t>Water Service Department</t>
  </si>
  <si>
    <t>Private Bag X 6043</t>
  </si>
  <si>
    <t>Mthatha</t>
  </si>
  <si>
    <t>Vat No.: 4520156896</t>
  </si>
  <si>
    <t>CONTRACT INFORMATION</t>
  </si>
  <si>
    <t>PROJECT NAME</t>
  </si>
  <si>
    <t>CONTRACT NO.</t>
  </si>
  <si>
    <t>ENGINEER</t>
  </si>
  <si>
    <t>REQUIRED INFORMATION FROM THE CONTRACTOR</t>
  </si>
  <si>
    <t>VAT REG. Nº</t>
  </si>
  <si>
    <t>CERTIFICATE Nº</t>
  </si>
  <si>
    <t>DATE</t>
  </si>
  <si>
    <t>ITEMS</t>
  </si>
  <si>
    <t>AMOUNT</t>
  </si>
  <si>
    <t>Sub Total</t>
  </si>
  <si>
    <t>Less Penalties</t>
  </si>
  <si>
    <t>Add VO</t>
  </si>
  <si>
    <t xml:space="preserve">Add 80% of Materials on site </t>
  </si>
  <si>
    <t xml:space="preserve">Less Previous Payments </t>
  </si>
  <si>
    <t>Amount Due</t>
  </si>
  <si>
    <t>Add VAT @ 15%</t>
  </si>
  <si>
    <t>Less Cession Amount (VAT Inclusive)</t>
  </si>
  <si>
    <t>Add interest</t>
  </si>
  <si>
    <t xml:space="preserve">TOTAL AMOUNT DUE </t>
  </si>
  <si>
    <t>Less 10% retention (Incl. VAT)</t>
  </si>
  <si>
    <t>Balance of Funds</t>
  </si>
  <si>
    <t>% of Expenditure to date</t>
  </si>
  <si>
    <t>% of Physical Progress to date</t>
  </si>
  <si>
    <t xml:space="preserve">I declare that the abovementioned payment is approved in accordance with the conditions of contract and that the work to the value of the amount has been completed.  </t>
  </si>
  <si>
    <t>CONTRACTOR</t>
  </si>
  <si>
    <t>Ziinzame Consulting Engineers (Pty) Ltd</t>
  </si>
  <si>
    <t>Date:</t>
  </si>
  <si>
    <t>Name:</t>
  </si>
  <si>
    <t>Signature:</t>
  </si>
  <si>
    <t xml:space="preserve">MATERIALS ON SITE </t>
  </si>
  <si>
    <t>ITEM NO IN</t>
  </si>
  <si>
    <t>DESCRIPTION</t>
  </si>
  <si>
    <t>UNIT</t>
  </si>
  <si>
    <t>QUANTITY</t>
  </si>
  <si>
    <t>RATE</t>
  </si>
  <si>
    <t>VALUE MATERIALS</t>
  </si>
  <si>
    <t>SCHEDULE</t>
  </si>
  <si>
    <t>ALLOWED</t>
  </si>
  <si>
    <t>ON SITE</t>
  </si>
  <si>
    <t xml:space="preserve">TOTAL VALUE OF MATERIALS ON SITE </t>
  </si>
  <si>
    <t>DEDUCT 20% OF TOTAL VALUE OF MATERIALS ON SITE</t>
  </si>
  <si>
    <t xml:space="preserve">AMOUNT PAYABLE FOR MATERIALS ON SITE </t>
  </si>
  <si>
    <t>OR TAMBO DISTRICT MUNICIPALITY</t>
  </si>
  <si>
    <t>ITEM REF</t>
  </si>
  <si>
    <t>PAYMENT</t>
  </si>
  <si>
    <t>BILLED QTY</t>
  </si>
  <si>
    <t>BILLED AMOUNT</t>
  </si>
  <si>
    <t>PREVIOUS QTY</t>
  </si>
  <si>
    <t>CURRENT QTY</t>
  </si>
  <si>
    <t>TOTAL QTY</t>
  </si>
  <si>
    <t>PREVIOUS AMOUNT</t>
  </si>
  <si>
    <t>CURRENT AMOUNT</t>
  </si>
  <si>
    <t>TOTAL AMOUNT</t>
  </si>
  <si>
    <t>1</t>
  </si>
  <si>
    <t>SABS 1200 A</t>
  </si>
  <si>
    <t>SABS 1200 A - GENERAL</t>
  </si>
  <si>
    <t>1.1</t>
  </si>
  <si>
    <t>8.3</t>
  </si>
  <si>
    <t>FIXED-CHARGE  AND VALUE RELATED ITEMS</t>
  </si>
  <si>
    <t>1.1.1</t>
  </si>
  <si>
    <t>8.3.1</t>
  </si>
  <si>
    <t>Contractual Requirements</t>
  </si>
  <si>
    <t>Sum</t>
  </si>
  <si>
    <t>8.3.2</t>
  </si>
  <si>
    <t>Establishment of Facilities on the Site</t>
  </si>
  <si>
    <t>1.1.2</t>
  </si>
  <si>
    <t>1.1.3</t>
  </si>
  <si>
    <t>1.1.4</t>
  </si>
  <si>
    <t>8.3.2.2</t>
  </si>
  <si>
    <t>Facilities for Contractor</t>
  </si>
  <si>
    <t>1.1.5</t>
  </si>
  <si>
    <t>a) Offices and storage sheds</t>
  </si>
  <si>
    <t>1.1.6</t>
  </si>
  <si>
    <t>1.1.7</t>
  </si>
  <si>
    <t>1.1.8</t>
  </si>
  <si>
    <t>8.3.3</t>
  </si>
  <si>
    <t>8.3.4</t>
  </si>
  <si>
    <t>Removal of Site Establishment</t>
  </si>
  <si>
    <t>PSA 8.4.6</t>
  </si>
  <si>
    <t>Compliance with the OHS Act (1993, as amended), the Construction Regulations (2014) and the Particular Safety Specification:</t>
  </si>
  <si>
    <t>PSHSS 6.1.2; CR 5(1)(l)</t>
  </si>
  <si>
    <t>i) Preparation of the Contractor's site specific Health and Safety Plan</t>
  </si>
  <si>
    <t>CR 7(1)(b)</t>
  </si>
  <si>
    <t>ii) Principal Contractor's initial obligations in respect of the Occupational Health and Safety Act and Construction Regulations</t>
  </si>
  <si>
    <t>GSR 2; PSHSS 7.7</t>
  </si>
  <si>
    <t>iii) Provision of SABS Personal Protective Equipment</t>
  </si>
  <si>
    <t>(a) Hard Hats</t>
  </si>
  <si>
    <t>No</t>
  </si>
  <si>
    <t>(b) Reflective vests</t>
  </si>
  <si>
    <t>(c) Protective foot wear</t>
  </si>
  <si>
    <t>(e) Dust masks FFP2</t>
  </si>
  <si>
    <t>(g) Gloves</t>
  </si>
  <si>
    <t>(h) Goggles</t>
  </si>
  <si>
    <t xml:space="preserve">CR 7(1)(g); </t>
  </si>
  <si>
    <t>iv) Cost of medical certificates and medical surveillance</t>
  </si>
  <si>
    <t>PSHSS 7.2</t>
  </si>
  <si>
    <t>(a) Initial (baseline) medical examinations</t>
  </si>
  <si>
    <t>(b) Exit medical examinations</t>
  </si>
  <si>
    <t>1.2</t>
  </si>
  <si>
    <t>8.4</t>
  </si>
  <si>
    <t>TIME-RELATED ITEMS</t>
  </si>
  <si>
    <t>1.2.1</t>
  </si>
  <si>
    <t>8.4.1</t>
  </si>
  <si>
    <t>8.4.2</t>
  </si>
  <si>
    <t>8.4.3</t>
  </si>
  <si>
    <t>GSR 3; PSHSS 7.5</t>
  </si>
  <si>
    <t>CR 7(1)(c)(e)</t>
  </si>
  <si>
    <t>PSA 8.8.7</t>
  </si>
  <si>
    <t>Contractor to provide "Construction Record" Information</t>
  </si>
  <si>
    <t xml:space="preserve"> Total Carried Forward To Summary</t>
  </si>
  <si>
    <t xml:space="preserve"> </t>
  </si>
  <si>
    <t>8.2.1</t>
  </si>
  <si>
    <t>m</t>
  </si>
  <si>
    <t>8.2.2</t>
  </si>
  <si>
    <t>No.</t>
  </si>
  <si>
    <t>TOTAL CARRIED TO SUMMARY</t>
  </si>
  <si>
    <t>m³</t>
  </si>
  <si>
    <t>8.3.10</t>
  </si>
  <si>
    <t>m²</t>
  </si>
  <si>
    <t>8.3.2(b)</t>
  </si>
  <si>
    <t>Finishing</t>
  </si>
  <si>
    <t>8.2.5</t>
  </si>
  <si>
    <t>7</t>
  </si>
  <si>
    <t>7.2</t>
  </si>
  <si>
    <t>7.3</t>
  </si>
  <si>
    <t>7.4</t>
  </si>
  <si>
    <t>7.5</t>
  </si>
  <si>
    <t>7.6</t>
  </si>
  <si>
    <t>7.7</t>
  </si>
  <si>
    <t>8</t>
  </si>
  <si>
    <t>8.1</t>
  </si>
  <si>
    <t>8.3.1.2</t>
  </si>
  <si>
    <t>Bulk Excavation</t>
  </si>
  <si>
    <t>8.3.2(a)
PSD 8.3.2</t>
  </si>
  <si>
    <t>Excavate in all materials to bulk excavation line (that is about 100mm above the Final Excavation Level), stockpile and maintain for backfill and dispose of remainder to approved spoil site (including shaping to be free-draining and with embankment slopes shallower than 1:3 and compacting)</t>
  </si>
  <si>
    <t>8.3.4(a)</t>
  </si>
  <si>
    <t xml:space="preserve">8.3.4(a)
</t>
  </si>
  <si>
    <t>Rate Only</t>
  </si>
  <si>
    <t>SANS
1200DA</t>
  </si>
  <si>
    <t xml:space="preserve">8.3.2(a)
</t>
  </si>
  <si>
    <t>8.3.3(b)</t>
  </si>
  <si>
    <t xml:space="preserve">
</t>
  </si>
  <si>
    <t>FORMWORK</t>
  </si>
  <si>
    <t>REINFORCEMENT</t>
  </si>
  <si>
    <t>Mild steel bars</t>
  </si>
  <si>
    <t>8.4
PSG 8.1.3</t>
  </si>
  <si>
    <t>UNFORMED SURFACE FINISHES</t>
  </si>
  <si>
    <t>JOINTS</t>
  </si>
  <si>
    <t>RESERVOIR PIPEWORK</t>
  </si>
  <si>
    <t>500 KL RESERVOIR</t>
  </si>
  <si>
    <t>SUBCONTRACTOR'S SCOPE</t>
  </si>
  <si>
    <t>C3.3.2.1</t>
  </si>
  <si>
    <t>Scope of mandatory subcontract works</t>
  </si>
  <si>
    <t>SUMMARY OF SECTIONS</t>
  </si>
  <si>
    <t>SECTION</t>
  </si>
  <si>
    <t>PRELIMINARY AND GENERAL</t>
  </si>
  <si>
    <t>NETT TOTAL TENDER   (VAT EXCLUDED)</t>
  </si>
  <si>
    <t>IPC#3</t>
  </si>
  <si>
    <t xml:space="preserve">Ziinzame Consulting Engineers (Pty) Ltd </t>
  </si>
  <si>
    <t>MIS 316 080 D</t>
  </si>
  <si>
    <t>Mnceba A/A</t>
  </si>
  <si>
    <t>Clear and grub at structure as directed by the Enginner</t>
  </si>
  <si>
    <t>Remove topsoil to nominal depth of 200 mm prior to carrying out bulk excavation below reservoir, stockpile and maintain for further use</t>
  </si>
  <si>
    <t>Earthwork</t>
  </si>
  <si>
    <t xml:space="preserve">SANS 1200DB PSD
</t>
  </si>
  <si>
    <t>Excavate to reduce levels to form terrace for new reservoir, stockpile for later use and maintain for backfill and dispose of the remainder to an approved spoil site (including shaping to be free- draining and with embankment slopes shallower than 1:3 and compacting)</t>
  </si>
  <si>
    <t>Extra over for :</t>
  </si>
  <si>
    <t>Intermediate material</t>
  </si>
  <si>
    <t>Boulder material class A</t>
  </si>
  <si>
    <t>Restricted excavations:</t>
  </si>
  <si>
    <t/>
  </si>
  <si>
    <t>7.1.1</t>
  </si>
  <si>
    <t>7.1.2</t>
  </si>
  <si>
    <t>7.2.1</t>
  </si>
  <si>
    <t>Excavate in all materials, and stockpile for later use and maintain for backfill and dispose of the remainder to an approved spoil site (including shaping to be free-draining and with embankment slopes shallower than 1:3 and compacting)</t>
  </si>
  <si>
    <t>Extra over for:</t>
  </si>
  <si>
    <t>7.2.3</t>
  </si>
  <si>
    <t>Intermediate materials</t>
  </si>
  <si>
    <t>7.2.4</t>
  </si>
  <si>
    <t>Hard rock excavation</t>
  </si>
  <si>
    <t>7.2.5</t>
  </si>
  <si>
    <t>Under floor slab for outlet pipe, scour pipe work and under floor drains</t>
  </si>
  <si>
    <t>Chambers</t>
  </si>
  <si>
    <t>Backfill:</t>
  </si>
  <si>
    <t>around structures with material from excavation</t>
  </si>
  <si>
    <t>Imported Geo-fill below floor slab as directed.</t>
  </si>
  <si>
    <t>Topsoil obtained from prescribed stockpile on site in grassed areas 100 mm thick</t>
  </si>
  <si>
    <t>Grassing</t>
  </si>
  <si>
    <t>Grassing with sods including watering, maintaining etc for the duration of the contract</t>
  </si>
  <si>
    <t>SABS 1200 GA &amp;    PSG     PSG 7.2.6</t>
  </si>
  <si>
    <t>UNREINFORCED CONCRETE</t>
  </si>
  <si>
    <t>15 Mpa / 26mm Concrete</t>
  </si>
  <si>
    <t>7.3.1</t>
  </si>
  <si>
    <t>No fines layer minimum 125 mm thick</t>
  </si>
  <si>
    <t>7.3.2</t>
  </si>
  <si>
    <t>Blinding layer minimum 75 mm thick</t>
  </si>
  <si>
    <t>20 Mpa / 19mm Concrete</t>
  </si>
  <si>
    <t>7.3.3</t>
  </si>
  <si>
    <t>Mass concrete in encasing scour and outlet pipes</t>
  </si>
  <si>
    <t>7.3.4</t>
  </si>
  <si>
    <t>Mass concrete in brickwork to support pipes</t>
  </si>
  <si>
    <t>7.3.5</t>
  </si>
  <si>
    <t>Mass concrete to support pipes in chambers</t>
  </si>
  <si>
    <t>REINFORCED CONCRETE</t>
  </si>
  <si>
    <t>30 Mpa / 19mm Concrete In Chambers</t>
  </si>
  <si>
    <t>7.3.6</t>
  </si>
  <si>
    <t>Floor Slab</t>
  </si>
  <si>
    <t>Roof slab including manhole opening ( 600 x 600 ) and casting of manhole framework in concrete</t>
  </si>
  <si>
    <t>35 Mpa / 19mm Concrete</t>
  </si>
  <si>
    <t>Reservoir</t>
  </si>
  <si>
    <t>Reservoir base including kickers</t>
  </si>
  <si>
    <t>Floor slab and column base including kickers</t>
  </si>
  <si>
    <t>In column including column head</t>
  </si>
  <si>
    <t>Walls</t>
  </si>
  <si>
    <t>Roof slab including manhole opening ( 600 x 600 ), casting of manhole framework in concrete and the ring beam</t>
  </si>
  <si>
    <t>BRICKWORK</t>
  </si>
  <si>
    <t>In Class II motar including brickforce every 4th course</t>
  </si>
  <si>
    <t>Construct outlet / scour chamber as per drawings to 1.785m high</t>
  </si>
  <si>
    <t>Construct flow meter chamber as per drawings to 1.785m high</t>
  </si>
  <si>
    <t>Smooth Vertical to plane</t>
  </si>
  <si>
    <t>Class F2 To:</t>
  </si>
  <si>
    <t>Vertical wall surfaces of reservoir</t>
  </si>
  <si>
    <t>Internal walls of manhole opening in roof slab ( 600 x 600 )</t>
  </si>
  <si>
    <t>Internal wall base kicker not exceeding 200 mm</t>
  </si>
  <si>
    <t>External wall base kicker not exceeding 200 mm</t>
  </si>
  <si>
    <t>Vertical sides of column bases not exceeding 250mm</t>
  </si>
  <si>
    <t>Sides of chamber roof slab not exceeding 100 mm high</t>
  </si>
  <si>
    <t xml:space="preserve">45 degrees inclined surface at ring beam on internal  side on roof slab not exceeding 200 mm high </t>
  </si>
  <si>
    <t>20 x 20 mm chamfer to top of Ring beams</t>
  </si>
  <si>
    <t>Rough vertical narrow width</t>
  </si>
  <si>
    <t>External wall base not exceeding 250 mm</t>
  </si>
  <si>
    <t>Internal wall base not exceeding 250 mm</t>
  </si>
  <si>
    <t>Column:</t>
  </si>
  <si>
    <t>Circular column not exceeding 350 mm diameter</t>
  </si>
  <si>
    <t>Column head ( conical - 1200 mm to 350 mm dia. )</t>
  </si>
  <si>
    <t>Horizontal Soffits: Smooth to degree of accuracy II</t>
  </si>
  <si>
    <t>Soffit for roof slab of reservoir ( Propped at 4.3 m )</t>
  </si>
  <si>
    <t>Soffit for roof slab of chamber ( Propped at 1.785 m )</t>
  </si>
  <si>
    <t>FORMWORK SUNDRIES</t>
  </si>
  <si>
    <t>Box out holes or form voids in:</t>
  </si>
  <si>
    <t>250 mm thick floor slab for 100 mm diameter outlet line to reticulation ( 250 mm x 250 mm opening )</t>
  </si>
  <si>
    <t>200 mm thick walls for 80 mm diameter inlet pipe ( 250 mm x 250 mm opening )</t>
  </si>
  <si>
    <t>200 mm thick walls for 50 mm diameter overflow ( 250 mm x 250 mm opening )</t>
  </si>
  <si>
    <t>Wood floated finish (to degree of accuracy II)</t>
  </si>
  <si>
    <t>Reservoir roof slab including top of ring beam and top of manhole walls</t>
  </si>
  <si>
    <t>Chamber roof slab</t>
  </si>
  <si>
    <t>Chamber floor slab</t>
  </si>
  <si>
    <t>Pipe supports</t>
  </si>
  <si>
    <t>Steel float finish</t>
  </si>
  <si>
    <t>Reservoir floor slab</t>
  </si>
  <si>
    <t>Top of column base</t>
  </si>
  <si>
    <t>Top of reservoir walls for R1 joints</t>
  </si>
  <si>
    <t>(a) 8 mm</t>
  </si>
  <si>
    <t>ton</t>
  </si>
  <si>
    <t>High - tensile steel bars</t>
  </si>
  <si>
    <t>(a) 10 mm</t>
  </si>
  <si>
    <t>(b) 12 mm</t>
  </si>
  <si>
    <t>(c) 16 mm</t>
  </si>
  <si>
    <t>Weld Mesh</t>
  </si>
  <si>
    <t>High tensile welded mesh Ref 517 for chamber floor and roof slab</t>
  </si>
  <si>
    <t>SABS  1200L PSG 5.5.16</t>
  </si>
  <si>
    <t>Inlet Pipework</t>
  </si>
  <si>
    <t>Supply, handle, lay and install galvanised and stainless steel pipes in reservoir and precast chamber</t>
  </si>
  <si>
    <t>Outlet Pipework To Reticulation</t>
  </si>
  <si>
    <t>Scour Pipework</t>
  </si>
  <si>
    <t>Overflow Pipework</t>
  </si>
  <si>
    <t>ROOF DRAINAGE</t>
  </si>
  <si>
    <t>75 mm x 3800 F / F Class 4 uPVC pipe</t>
  </si>
  <si>
    <t>Extra over items for 5.5.1 and 5.5.2</t>
  </si>
  <si>
    <t>75 mm shoe</t>
  </si>
  <si>
    <t>SUNDRIES</t>
  </si>
  <si>
    <t>8.5       PSG 3.11.2 PSG 5.5.7 PSG 8.5</t>
  </si>
  <si>
    <t>Construction joint in reservoir wall as detailed</t>
  </si>
  <si>
    <t>Reference Type W1&amp; W2</t>
  </si>
  <si>
    <t>Reference Type F1</t>
  </si>
  <si>
    <t>PSG 8.18</t>
  </si>
  <si>
    <t>Construction joint between top of wall and roof slab of reservoir as detailed</t>
  </si>
  <si>
    <t>Reference Type R1</t>
  </si>
  <si>
    <t>PSG 7.2.5 PSG 8.15</t>
  </si>
  <si>
    <t>TESTING</t>
  </si>
  <si>
    <t>Testing of reservoir for Water Tightness in accordance with the specification</t>
  </si>
  <si>
    <t>Sterilising of reservoir in accordance with the  specification</t>
  </si>
  <si>
    <t>STONE - RESERVOIR ROOF</t>
  </si>
  <si>
    <t>SUB SOIL DRAINS</t>
  </si>
  <si>
    <t>Supply and lay A4 Bidum in trench including 250mm overlap as per the drawings</t>
  </si>
  <si>
    <t>Supply and lay 6mm washed stone in trench as per drawings</t>
  </si>
  <si>
    <t>SABS 1200 HA PSG 8.16</t>
  </si>
  <si>
    <t>MANHOLE COVER AND FRAME</t>
  </si>
  <si>
    <t>PRECAST MANHOLE</t>
  </si>
  <si>
    <t>Supply and construct precast concrete manhole, 750 mm diameter on inlet line complete with 15Mpa mass concrete base, light duty cover and frame to a height of 1.0m</t>
  </si>
  <si>
    <t>Access Ladders</t>
  </si>
  <si>
    <t>Overall length 3.75m long</t>
  </si>
  <si>
    <t>SABS 1200 H</t>
  </si>
  <si>
    <t>FENCING</t>
  </si>
  <si>
    <t>Supply and install 2.1m HIGH x 3mm high density welded ripper razor meshed fence with 500mm dia. "flatwrap" fencing around the reservoir as illustrated on drawings. Rate to Include corner, straining and intermediate posts and all materials necessary(3 quotes form local contractors to be arranged)</t>
  </si>
  <si>
    <t>Supply and install 2.1m HIGH x 3mm high density welded ripper razor x 6m wide meshed driveway gatefence as illustrated on drawings. Rate to Include gate posts and all materials necessary. (3 quotes form local contractors to be arranged)</t>
  </si>
  <si>
    <t>Site Clearance</t>
  </si>
  <si>
    <t>SABS 1200C 8,2,1</t>
  </si>
  <si>
    <t>PSC 3,1 8.3.1,2</t>
  </si>
  <si>
    <t>Backfill with material from stockpile Below ground level to 75% Mod. AASHTO</t>
  </si>
  <si>
    <t xml:space="preserve">Rip and recompact 150mm layer insitu material, stabilised with 2% lime and compact to 75% mod. Aashto dry density at O.M.C. below floor slab as directed by the engineer. </t>
  </si>
  <si>
    <t>Import, place and compact in individual layers "G5" material to form Geo-fill below floor slab as directed by the engineer. Fill to be placed in layers typically 200 mm thick when loose and compacted to 77% Modified AASHTO dry density at O.M.C.</t>
  </si>
  <si>
    <t>Import, place and compact in individual layers "G2" material to form Geo-fill below floor slab as directed by the engineer. Fill to be placed in layers typically 200 mm thick when loose and compacted to 78% Modified AASHTO dry density at O.M.C.</t>
  </si>
  <si>
    <t>75 mm x 70o uPVC coupling</t>
  </si>
  <si>
    <t>Supply and lay 70 mm " Cordrain " slotted pipe</t>
  </si>
  <si>
    <t>Supply and lay 70 mm solid pipe to scour chamber</t>
  </si>
  <si>
    <t>7,2,2</t>
  </si>
  <si>
    <t xml:space="preserve">Hard rock excavation </t>
  </si>
  <si>
    <t>CONCRETE (STRUCTURE)</t>
  </si>
  <si>
    <t>Dumasi Regional Water Supply Phase 1</t>
  </si>
  <si>
    <r>
      <t xml:space="preserve">Contract Price </t>
    </r>
    <r>
      <rPr>
        <b/>
        <sz val="12"/>
        <rFont val="Century Gothic"/>
        <family val="2"/>
      </rPr>
      <t>(Excl. VAT)</t>
    </r>
  </si>
  <si>
    <r>
      <t xml:space="preserve">Variation Approved </t>
    </r>
    <r>
      <rPr>
        <b/>
        <sz val="12"/>
        <rFont val="Century Gothic"/>
        <family val="2"/>
      </rPr>
      <t>(Excl. VAT)</t>
    </r>
  </si>
  <si>
    <r>
      <t xml:space="preserve">Adjusted Contract Price </t>
    </r>
    <r>
      <rPr>
        <b/>
        <sz val="12"/>
        <rFont val="Century Gothic"/>
        <family val="2"/>
      </rPr>
      <t>(Excl. VAT)</t>
    </r>
  </si>
  <si>
    <r>
      <t xml:space="preserve">Work done to date </t>
    </r>
    <r>
      <rPr>
        <b/>
        <sz val="12"/>
        <rFont val="Century Gothic"/>
        <family val="2"/>
      </rPr>
      <t>(Excl. VAT)</t>
    </r>
  </si>
  <si>
    <t>ADD CLAIMS</t>
  </si>
  <si>
    <r>
      <rPr>
        <sz val="12"/>
        <rFont val="Century Gothic"/>
        <family val="2"/>
      </rPr>
      <t>Less Guarantee</t>
    </r>
    <r>
      <rPr>
        <b/>
        <sz val="12"/>
        <rFont val="Century Gothic"/>
        <family val="2"/>
      </rPr>
      <t xml:space="preserve"> of 10%: </t>
    </r>
  </si>
  <si>
    <r>
      <t xml:space="preserve">Contract Price </t>
    </r>
    <r>
      <rPr>
        <b/>
        <sz val="12"/>
        <rFont val="Century Gothic"/>
        <family val="2"/>
      </rPr>
      <t>(Incl. VAT)+(Escalations)</t>
    </r>
  </si>
  <si>
    <r>
      <t xml:space="preserve">Less expenditure to date incl. this claim </t>
    </r>
    <r>
      <rPr>
        <b/>
        <sz val="12"/>
        <rFont val="Century Gothic"/>
        <family val="2"/>
      </rPr>
      <t>(Incl. VAT)</t>
    </r>
  </si>
  <si>
    <t>CONSULTING</t>
  </si>
  <si>
    <t>Mabona Civils &amp; Plant Hire</t>
  </si>
  <si>
    <t>Goso Location</t>
  </si>
  <si>
    <t>Mt Ayliff</t>
  </si>
  <si>
    <t>Vat No.: 4850255722</t>
  </si>
  <si>
    <t>Dumasi Regional Water Supply Phase 1: Contract 04</t>
  </si>
  <si>
    <t>IPC #1</t>
  </si>
  <si>
    <t>IPC#2</t>
  </si>
  <si>
    <t>M. NDABANKULU, PrEng</t>
  </si>
  <si>
    <t>CLIENT</t>
  </si>
  <si>
    <t>ORTDM</t>
  </si>
  <si>
    <t>7.2.6</t>
  </si>
  <si>
    <t>7.2.7</t>
  </si>
  <si>
    <t>7.2.8</t>
  </si>
  <si>
    <t>7.2.9</t>
  </si>
  <si>
    <t>7.2.10</t>
  </si>
  <si>
    <t>7.2.11</t>
  </si>
  <si>
    <t>7.2.12</t>
  </si>
  <si>
    <t>7.2.13</t>
  </si>
  <si>
    <t>7.2.14</t>
  </si>
  <si>
    <t>7.2.15</t>
  </si>
  <si>
    <t>7.2.16</t>
  </si>
  <si>
    <t>7.3.7</t>
  </si>
  <si>
    <t>7.3.8</t>
  </si>
  <si>
    <t>7.3.9</t>
  </si>
  <si>
    <t>7.3.10</t>
  </si>
  <si>
    <t>7.3.11</t>
  </si>
  <si>
    <t>7.3.12</t>
  </si>
  <si>
    <t>7.3.13</t>
  </si>
  <si>
    <t>7.3.14</t>
  </si>
  <si>
    <t>7.3.15</t>
  </si>
  <si>
    <t>7.3.16</t>
  </si>
  <si>
    <t>8.2PSG 8.1.1  ;8.2.2</t>
  </si>
  <si>
    <t>7.3.17</t>
  </si>
  <si>
    <t>7.3.18</t>
  </si>
  <si>
    <t>7.3.19</t>
  </si>
  <si>
    <t>7.3.20</t>
  </si>
  <si>
    <t>7.3.21</t>
  </si>
  <si>
    <t>7.3.22</t>
  </si>
  <si>
    <t>7.3.23</t>
  </si>
  <si>
    <t>7.3.24</t>
  </si>
  <si>
    <t>7.3.25</t>
  </si>
  <si>
    <t>7.3.26</t>
  </si>
  <si>
    <t>7.3.28</t>
  </si>
  <si>
    <t>7.3.29</t>
  </si>
  <si>
    <t>7.3.30</t>
  </si>
  <si>
    <t>7.3.32</t>
  </si>
  <si>
    <t>7.3.31</t>
  </si>
  <si>
    <t>7.3.33</t>
  </si>
  <si>
    <t>7.3.34</t>
  </si>
  <si>
    <t>8.4.4</t>
  </si>
  <si>
    <t>7.3.35</t>
  </si>
  <si>
    <t>7.3.36</t>
  </si>
  <si>
    <t>7.3.37</t>
  </si>
  <si>
    <t>7.3.38</t>
  </si>
  <si>
    <t>8.4.4 (b) PSG .5.5.10.3</t>
  </si>
  <si>
    <t>7.3.39</t>
  </si>
  <si>
    <t>7.3.40</t>
  </si>
  <si>
    <t>7.3.41</t>
  </si>
  <si>
    <t>8.1.2</t>
  </si>
  <si>
    <t>7.3.42</t>
  </si>
  <si>
    <t>7.3.43</t>
  </si>
  <si>
    <t>7.3.44</t>
  </si>
  <si>
    <t>7.3.45</t>
  </si>
  <si>
    <t>7.3.46</t>
  </si>
  <si>
    <t>7,4,1</t>
  </si>
  <si>
    <t>7.4.2</t>
  </si>
  <si>
    <t>7.4.3</t>
  </si>
  <si>
    <t>7.4.4</t>
  </si>
  <si>
    <t>7.4.5</t>
  </si>
  <si>
    <t>7.4.6</t>
  </si>
  <si>
    <t>7.4.7</t>
  </si>
  <si>
    <t>7.4.8</t>
  </si>
  <si>
    <t>7.4.9</t>
  </si>
  <si>
    <t>7.4.10</t>
  </si>
  <si>
    <t>7.4.11</t>
  </si>
  <si>
    <t>7.4.12</t>
  </si>
  <si>
    <t>7.4.13</t>
  </si>
  <si>
    <t>7.4.14</t>
  </si>
  <si>
    <t>7.4.15</t>
  </si>
  <si>
    <t>7.4.16</t>
  </si>
  <si>
    <t>7.4.17</t>
  </si>
  <si>
    <t>7.4.18</t>
  </si>
  <si>
    <t>7.4.19</t>
  </si>
  <si>
    <t>7.6.1</t>
  </si>
  <si>
    <t>7.6.2</t>
  </si>
  <si>
    <t>7.6.3</t>
  </si>
  <si>
    <t>7.6.4</t>
  </si>
  <si>
    <t>7.6.5</t>
  </si>
  <si>
    <t>7.6.6</t>
  </si>
  <si>
    <t>7.6.7</t>
  </si>
  <si>
    <t>19mm washed aggregate to top of reservoir as  indicated</t>
  </si>
  <si>
    <t>7.6.8</t>
  </si>
  <si>
    <t>7.6.9</t>
  </si>
  <si>
    <t>7.6.10</t>
  </si>
  <si>
    <t>7.6.11</t>
  </si>
  <si>
    <t>7.6.12</t>
  </si>
  <si>
    <t>7.7.1</t>
  </si>
  <si>
    <t>7.7.2</t>
  </si>
  <si>
    <t>7.7.3</t>
  </si>
  <si>
    <t>7.7.4</t>
  </si>
  <si>
    <t>7.8.1</t>
  </si>
  <si>
    <t>7.8</t>
  </si>
  <si>
    <t>7.8.2</t>
  </si>
  <si>
    <t>7.8.3</t>
  </si>
  <si>
    <t>315mm mPVC pipe 6m length</t>
  </si>
  <si>
    <t>PAYMENT CERTIFICATE</t>
  </si>
  <si>
    <r>
      <rPr>
        <sz val="12"/>
        <rFont val="Century Gothic"/>
        <family val="2"/>
      </rPr>
      <t>Less Retention</t>
    </r>
    <r>
      <rPr>
        <b/>
        <sz val="12"/>
        <rFont val="Century Gothic"/>
        <family val="2"/>
      </rPr>
      <t xml:space="preserve"> of 10%: To a maximum 5% of </t>
    </r>
  </si>
  <si>
    <t>Sides of reservoir roof slab including external side of ring beam Narrow Widths:</t>
  </si>
  <si>
    <t>80 N.B. x 700 F/F S/S PUDDLE PIPE WITH PUDDLE FLANGE 350mm FROM ONE END. BOTH ENDS FLANGED WITH ONE END OF FLANGE TO SUIT FLANGE ON ITEM No.10. Marked item 11.</t>
  </si>
  <si>
    <t xml:space="preserve">80mm BALEM PISKET LEVEL CONTROL VALVE, REF. BLPV 100. WITH S/S PILOT LINE AND VALVE. Marked item 10. </t>
  </si>
  <si>
    <t xml:space="preserve">80 N.B S/S 70°, MEDIUM. RADIUS BEND, FLANGED. Marked item 12. </t>
  </si>
  <si>
    <t xml:space="preserve">80 N.B. x 2 300 F/F, S/S PIPE FLANGED. Marked item 13. </t>
  </si>
  <si>
    <t xml:space="preserve">Supply and fix holder bat brackets for 80 mm dia. pipes as per drawings </t>
  </si>
  <si>
    <t xml:space="preserve">Supply, handle, lay and install galvanised and stainless steel pipes in reservoir and precast chamber </t>
  </si>
  <si>
    <t xml:space="preserve">Supply, handle, lay and install galvanised and uPVC pipes in reservoir and chamber </t>
  </si>
  <si>
    <t xml:space="preserve">200 N.B x 1600mm F/F, S/S. PIPE PLAIN ENDED.    REFERRED TO AS ITEM 06. </t>
  </si>
  <si>
    <t>Including all materials, formwork, water bars, sealants, bandages, etc</t>
  </si>
  <si>
    <t>Construction joint in reservoir floor slab as detailed</t>
  </si>
  <si>
    <t xml:space="preserve">all as detailed on drawings with frame anchors all as detailed on drawings with frame anchors cast into and frame bolted to concrete slab with galvanised bolts as specified </t>
  </si>
  <si>
    <t xml:space="preserve">Stainless steel access ladder fabricated to details on Drawing and fixed to inner face of reservoir and floor with M16 stainless steel Hilti H.K.B Kwik-bolts 100 mm in length. Rate to include 50x8 stainless steel flat cage hoops </t>
  </si>
  <si>
    <t xml:space="preserve">700mm Galvanised handrail fabricated to details on Drawing and fixed to reservoir roof slab with M12 galvanised steel Hilti H.K.B Kwik-bolts 100 mm in length </t>
  </si>
  <si>
    <t xml:space="preserve">250 mm long x 75 mm diameter Class 4 uPVC pipe cast into concrete up stand beam with one end fitted with bird mesh and tightly clamped with jubilee clamps </t>
  </si>
  <si>
    <t>150 Nb X 200nb X150mm S/S Bellmouth, Welded To 150 N.B X 1150mm S\S Straight Piece With Puddle Flange 455mm From Plain End. Refered To As Item 01. (Welded To Item No. 02)</t>
  </si>
  <si>
    <t>Welded To 150 N,B 1150mm S\S Straight</t>
  </si>
  <si>
    <t>Piece With Puddle Flange 455mm From Plain End . Refered To As Item  01.(Welded To Item No. 02)</t>
  </si>
  <si>
    <t xml:space="preserve">150 N.B S/S 90°, Medium Radius Bend, Plain Ended. Refered To As Item 08. (Welded To Item No. 03) </t>
  </si>
  <si>
    <t>200 N.B X 1800mm F/F, S/S. Pipe One Ended Plain Ended With The Other Flanged. Referred To As Item 03</t>
  </si>
  <si>
    <t>150 Nb X 200nb X150mm S/S Bellmouth, Welded To 150 N.B X 575mm S\S Straight Piece, Plain End. Refered To As Item 07. (Welded To Item No. 08).</t>
  </si>
  <si>
    <t>Piece With Puddle Flange 455mm From Plain End . Refered To As Item  08.(Welded To Item No. 09)</t>
  </si>
  <si>
    <t>150 N.B S/S 90°, Medium Radius Bend, Plain Ended. Refered To As Item 08. (Welded To Item No. 09)</t>
  </si>
  <si>
    <t>150 N.B. X 4 800 F/F S/S Straight Piece, With One End Plain Ended And The Other Flanged. Refered To As Item 09.</t>
  </si>
  <si>
    <t>200 N.B X 285mm X 200mm S/S Bellmouth, Welded To 200 N.B X 4750mm S/S Straight Piece, Both Ends Plain Ended. Referred To As Item 04. (Welded To Item No. 05)</t>
  </si>
  <si>
    <t>200 N.B S/S 70°, Medium Radius Bend, Plained Ended.(Welded To Item No. 06). Referred To As Item 05.</t>
  </si>
  <si>
    <t>SECTION 7: 500 KL RESERVOIR</t>
  </si>
  <si>
    <t>SECTION 8: SUBCONTRACTORS SCOPE</t>
  </si>
  <si>
    <t>Less guarantee (Incl. VAT)</t>
  </si>
  <si>
    <t>ADD 15% VAT</t>
  </si>
  <si>
    <t>TOTAL (VAT INCL.)</t>
  </si>
  <si>
    <t>AMATHOLE DISTRICT MUNICIPALITY</t>
  </si>
  <si>
    <t>4G.8</t>
  </si>
  <si>
    <t>Pipeline markers</t>
  </si>
  <si>
    <t>PSA 8.10</t>
  </si>
  <si>
    <r>
      <rPr>
        <b/>
        <sz val="11"/>
        <rFont val="Arial MT"/>
      </rPr>
      <t>Pipeline Route markers</t>
    </r>
    <r>
      <rPr>
        <sz val="11"/>
        <rFont val="Arial MT"/>
        <family val="2"/>
      </rPr>
      <t xml:space="preserve"> as per drawing ADM/WSA1/01/01-R0,</t>
    </r>
  </si>
  <si>
    <r>
      <rPr>
        <sz val="11"/>
        <rFont val="Arial MT"/>
        <family val="2"/>
      </rPr>
      <t>complete, including excavation, supply, delivery, marking,</t>
    </r>
  </si>
  <si>
    <r>
      <rPr>
        <sz val="11"/>
        <rFont val="Arial MT"/>
        <family val="2"/>
      </rPr>
      <t>installation and concrete footing.</t>
    </r>
  </si>
  <si>
    <t>4G.9</t>
  </si>
  <si>
    <t>4G.10</t>
  </si>
  <si>
    <t>Valve markers</t>
  </si>
  <si>
    <r>
      <rPr>
        <b/>
        <sz val="11"/>
        <rFont val="Arial MT"/>
      </rPr>
      <t>Air valve markers</t>
    </r>
    <r>
      <rPr>
        <sz val="11"/>
        <rFont val="Arial MT"/>
        <family val="2"/>
      </rPr>
      <t xml:space="preserve"> as per drawing ADM/WSA1/01/01-R0,</t>
    </r>
  </si>
  <si>
    <r>
      <rPr>
        <b/>
        <sz val="11"/>
        <rFont val="Arial MT"/>
      </rPr>
      <t>Scour valve markers</t>
    </r>
    <r>
      <rPr>
        <sz val="11"/>
        <rFont val="Arial MT"/>
        <family val="2"/>
      </rPr>
      <t xml:space="preserve"> as per drawing ADM/WSA1/01/01-R0,</t>
    </r>
  </si>
  <si>
    <t>PIPELINE MARKERS</t>
  </si>
  <si>
    <t>1.1.7,1</t>
  </si>
  <si>
    <t>1.1.7,2</t>
  </si>
  <si>
    <t>1.1.7,3</t>
  </si>
  <si>
    <t>1.1.7,4</t>
  </si>
  <si>
    <t>1.1.7,5</t>
  </si>
  <si>
    <t>1.1.7,6</t>
  </si>
  <si>
    <t>1.1.8.1</t>
  </si>
  <si>
    <t>1.1.8.2</t>
  </si>
  <si>
    <t>1.9</t>
  </si>
  <si>
    <t>Provision of health and safety file</t>
  </si>
  <si>
    <t>1.2.4</t>
  </si>
  <si>
    <t>b) Tools and equipment</t>
  </si>
  <si>
    <t>c) Water supplies, electric power and communications</t>
  </si>
  <si>
    <t>iii) Provision of First Aid Boxes to GSR requirements</t>
  </si>
  <si>
    <t>4J.9</t>
  </si>
  <si>
    <r>
      <t xml:space="preserve">SANS 1200L </t>
    </r>
    <r>
      <rPr>
        <sz val="11"/>
        <rFont val="Arial"/>
        <family val="2"/>
      </rPr>
      <t>8.2.13</t>
    </r>
  </si>
  <si>
    <t>CHAMBERS</t>
  </si>
  <si>
    <t>4J.9.1</t>
  </si>
  <si>
    <r>
      <rPr>
        <b/>
        <sz val="11"/>
        <rFont val="Arial"/>
        <family val="2"/>
      </rPr>
      <t>Scour Valve chamber</t>
    </r>
    <r>
      <rPr>
        <sz val="11"/>
        <rFont val="Arial"/>
        <family val="2"/>
      </rPr>
      <t xml:space="preserve"> as per drawing ADM/WSA1/49/02-R0-3,</t>
    </r>
  </si>
  <si>
    <t>complete with thrust blocks and outlet slab, concrete and brickwork,</t>
  </si>
  <si>
    <t>covers and vent pipes including excavation, blinding layer, fill, backfill and</t>
  </si>
  <si>
    <t>compaction.  Excluding pipework and fittings.</t>
  </si>
  <si>
    <t xml:space="preserve">AMOUNT </t>
  </si>
  <si>
    <t>Centane  Water Supply Phase 4: Contract 01 (2 months)</t>
  </si>
  <si>
    <t>='P&amp;G - Section 1'!A3</t>
  </si>
  <si>
    <t>Centane  Water Supply Phase 4: Contract 01 (1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</si>
</sst>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R&quot;#,##0.00;[Red]\-&quot;R&quot;#,##0.00"/>
    <numFmt numFmtId="44" formatCode="_-&quot;R&quot;* #,##0.00_-;\-&quot;R&quot;* #,##0.00_-;_-&quot;R&quot;* &quot;-&quot;??_-;_-@_-"/>
    <numFmt numFmtId="43" formatCode="_-* #,##0.00_-;\-* #,##0.00_-;_-* &quot;-&quot;??_-;_-@_-"/>
    <numFmt numFmtId="164" formatCode="&quot;R &quot;#,##0.00"/>
    <numFmt numFmtId="165" formatCode="0.0000%"/>
    <numFmt numFmtId="166" formatCode="dd&quot; &quot;mmmm&quot; &quot;yyyy"/>
    <numFmt numFmtId="167" formatCode="&quot;R&quot;#,##0.00"/>
    <numFmt numFmtId="168" formatCode="#,##0.0"/>
    <numFmt numFmtId="169" formatCode="#,##0.00&quot; &quot;;\(#,##0.00\)"/>
    <numFmt numFmtId="170" formatCode="&quot;R&quot;\ #,##0.00"/>
    <numFmt numFmtId="171" formatCode="_ * #,##0.00_ ;_ * \-#,##0.00_ ;_ * &quot;-&quot;??_ ;_ @_ "/>
    <numFmt numFmtId="172" formatCode="_ &quot;R&quot;\ * #,##0.00_ ;_ &quot;R&quot;\ * \-#,##0.00_ ;_ &quot;R&quot;\ * &quot;-&quot;??_ ;_ @_ "/>
    <numFmt numFmtId="173" formatCode="_-[$R-1C09]* #,##0.00_-;\-[$R-1C09]* #,##0.00_-;_-[$R-1C09]* &quot;-&quot;??_-;_-@_-"/>
    <numFmt numFmtId="174" formatCode="[$-1C09]dd\ mmmm\ yyyy;@"/>
    <numFmt numFmtId="175" formatCode="0.0"/>
  </numFmts>
  <fonts count="57">
    <font>
      <sz val="11"/>
      <color indexed="8"/>
      <name val="Calibri"/>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1"/>
      <color theme="1"/>
      <name val="Helvetica Neue"/>
      <family val="2"/>
      <scheme val="minor"/>
    </font>
    <font>
      <sz val="10"/>
      <color indexed="8"/>
      <name val="Arial"/>
      <family val="2"/>
    </font>
    <font>
      <b/>
      <sz val="10"/>
      <color indexed="8"/>
      <name val="Arial"/>
      <family val="2"/>
    </font>
    <font>
      <b/>
      <u/>
      <sz val="10"/>
      <color indexed="8"/>
      <name val="Arial"/>
      <family val="2"/>
    </font>
    <font>
      <sz val="11"/>
      <color indexed="8"/>
      <name val="Arial"/>
      <family val="2"/>
    </font>
    <font>
      <u/>
      <sz val="10"/>
      <color indexed="8"/>
      <name val="Arial"/>
      <family val="2"/>
    </font>
    <font>
      <b/>
      <sz val="10"/>
      <color indexed="8"/>
      <name val="Calibri"/>
      <family val="2"/>
    </font>
    <font>
      <b/>
      <sz val="10"/>
      <color indexed="15"/>
      <name val="Calibri"/>
      <family val="2"/>
    </font>
    <font>
      <sz val="10"/>
      <color indexed="8"/>
      <name val="Calibri"/>
      <family val="2"/>
    </font>
    <font>
      <sz val="11"/>
      <color indexed="8"/>
      <name val="Calibri"/>
      <family val="2"/>
    </font>
    <font>
      <b/>
      <sz val="11"/>
      <name val="Arial"/>
      <family val="2"/>
    </font>
    <font>
      <sz val="11"/>
      <name val="Arial"/>
      <family val="2"/>
    </font>
    <font>
      <b/>
      <sz val="11"/>
      <color indexed="8"/>
      <name val="Arial"/>
      <family val="2"/>
    </font>
    <font>
      <sz val="11"/>
      <color indexed="8"/>
      <name val="Calibri"/>
      <family val="2"/>
    </font>
    <font>
      <b/>
      <u/>
      <sz val="11"/>
      <color indexed="8"/>
      <name val="Arial"/>
      <family val="2"/>
    </font>
    <font>
      <sz val="10"/>
      <name val="Arial"/>
      <family val="2"/>
    </font>
    <font>
      <b/>
      <sz val="12"/>
      <name val="Arial"/>
      <family val="2"/>
    </font>
    <font>
      <sz val="12"/>
      <name val="Arial"/>
      <family val="2"/>
    </font>
    <font>
      <b/>
      <sz val="11"/>
      <color theme="1"/>
      <name val="Arial"/>
      <family val="2"/>
    </font>
    <font>
      <sz val="10"/>
      <name val="MS Sans Serif"/>
      <family val="2"/>
    </font>
    <font>
      <sz val="11"/>
      <color indexed="8"/>
      <name val="Calibri"/>
      <family val="2"/>
    </font>
    <font>
      <u/>
      <sz val="11"/>
      <color indexed="8"/>
      <name val="Arial"/>
      <family val="2"/>
    </font>
    <font>
      <sz val="10"/>
      <name val="Century Gothic"/>
      <family val="2"/>
    </font>
    <font>
      <sz val="11"/>
      <color theme="1"/>
      <name val="Arial"/>
      <family val="2"/>
    </font>
    <font>
      <sz val="10"/>
      <color theme="1"/>
      <name val="Arial"/>
      <family val="2"/>
    </font>
    <font>
      <b/>
      <sz val="11"/>
      <color rgb="FF000000"/>
      <name val="Arial"/>
      <family val="2"/>
    </font>
    <font>
      <sz val="11"/>
      <color indexed="8"/>
      <name val="Calibri"/>
      <family val="2"/>
    </font>
    <font>
      <sz val="9"/>
      <color theme="1"/>
      <name val="Arial"/>
      <family val="2"/>
    </font>
    <font>
      <b/>
      <sz val="12"/>
      <color theme="1"/>
      <name val="Helvetica Neue"/>
      <family val="2"/>
      <scheme val="minor"/>
    </font>
    <font>
      <sz val="12"/>
      <color theme="1"/>
      <name val="Helvetica Neue"/>
      <family val="2"/>
      <scheme val="minor"/>
    </font>
    <font>
      <b/>
      <sz val="20"/>
      <name val="Century Gothic"/>
      <family val="2"/>
    </font>
    <font>
      <sz val="8"/>
      <name val="Century Gothic"/>
      <family val="2"/>
    </font>
    <font>
      <b/>
      <sz val="12"/>
      <name val="Century Gothic"/>
      <family val="2"/>
    </font>
    <font>
      <sz val="12"/>
      <name val="Century Gothic"/>
      <family val="2"/>
    </font>
    <font>
      <b/>
      <sz val="10"/>
      <name val="Century Gothic"/>
      <family val="2"/>
    </font>
    <font>
      <sz val="12"/>
      <color rgb="FFFF0000"/>
      <name val="Century Gothic"/>
      <family val="2"/>
    </font>
    <font>
      <b/>
      <i/>
      <sz val="7"/>
      <name val="Century Gothic"/>
      <family val="2"/>
    </font>
    <font>
      <b/>
      <sz val="8"/>
      <name val="Century Gothic"/>
      <family val="2"/>
    </font>
    <font>
      <i/>
      <sz val="12"/>
      <color theme="1"/>
      <name val="Helvetica Neue"/>
      <family val="2"/>
      <scheme val="minor"/>
    </font>
    <font>
      <b/>
      <sz val="12"/>
      <color theme="1"/>
      <name val="Century Gothic"/>
      <family val="2"/>
    </font>
    <font>
      <sz val="11"/>
      <color rgb="FF000000"/>
      <name val="Arial"/>
      <family val="2"/>
    </font>
    <font>
      <sz val="11"/>
      <color indexed="15"/>
      <name val="Arial"/>
      <family val="2"/>
    </font>
    <font>
      <sz val="11"/>
      <name val="Calibri"/>
      <family val="2"/>
    </font>
    <font>
      <b/>
      <sz val="11"/>
      <color rgb="FFFF0000"/>
      <name val="Calibri"/>
      <family val="2"/>
    </font>
    <font>
      <b/>
      <u/>
      <sz val="11"/>
      <name val="Arial"/>
      <family val="2"/>
    </font>
    <font>
      <b/>
      <sz val="11"/>
      <name val="Arial MT"/>
    </font>
    <font>
      <sz val="11"/>
      <name val="Arial MT"/>
      <family val="2"/>
    </font>
    <font>
      <sz val="11"/>
      <name val="Arial MT"/>
    </font>
  </fonts>
  <fills count="8">
    <fill>
      <patternFill patternType="none"/>
    </fill>
    <fill>
      <patternFill patternType="gray125"/>
    </fill>
    <fill>
      <patternFill patternType="solid">
        <fgColor indexed="12"/>
        <bgColor auto="1"/>
      </patternFill>
    </fill>
    <fill>
      <patternFill patternType="solid">
        <fgColor indexed="16"/>
        <bgColor auto="1"/>
      </patternFill>
    </fill>
    <fill>
      <patternFill patternType="solid">
        <fgColor theme="6"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s>
  <borders count="199">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n">
        <color indexed="8"/>
      </bottom>
      <diagonal/>
    </border>
    <border>
      <left style="thin">
        <color indexed="8"/>
      </left>
      <right style="thin">
        <color indexed="13"/>
      </right>
      <top style="thin">
        <color indexed="8"/>
      </top>
      <bottom style="thin">
        <color indexed="13"/>
      </bottom>
      <diagonal/>
    </border>
    <border>
      <left style="thin">
        <color indexed="13"/>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diagonal/>
    </border>
    <border>
      <left style="thin">
        <color indexed="8"/>
      </left>
      <right style="thin">
        <color indexed="8"/>
      </right>
      <top style="thin">
        <color indexed="8"/>
      </top>
      <bottom style="thin">
        <color indexed="13"/>
      </bottom>
      <diagonal/>
    </border>
    <border>
      <left style="thin">
        <color indexed="8"/>
      </left>
      <right style="thin">
        <color indexed="8"/>
      </right>
      <top style="thin">
        <color indexed="13"/>
      </top>
      <bottom style="thin">
        <color indexed="8"/>
      </bottom>
      <diagonal/>
    </border>
    <border>
      <left style="thin">
        <color indexed="8"/>
      </left>
      <right style="thin">
        <color indexed="13"/>
      </right>
      <top style="thin">
        <color indexed="13"/>
      </top>
      <bottom style="thin">
        <color indexed="8"/>
      </bottom>
      <diagonal/>
    </border>
    <border>
      <left style="thin">
        <color indexed="13"/>
      </left>
      <right style="thin">
        <color indexed="8"/>
      </right>
      <top style="thin">
        <color indexed="13"/>
      </top>
      <bottom style="thin">
        <color indexed="8"/>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right style="thin">
        <color indexed="13"/>
      </right>
      <top/>
      <bottom/>
      <diagonal/>
    </border>
    <border>
      <left/>
      <right/>
      <top style="thin">
        <color auto="1"/>
      </top>
      <bottom style="thin">
        <color auto="1"/>
      </bottom>
      <diagonal/>
    </border>
    <border>
      <left style="thin">
        <color indexed="12"/>
      </left>
      <right/>
      <top style="thin">
        <color indexed="12"/>
      </top>
      <bottom/>
      <diagonal/>
    </border>
    <border>
      <left/>
      <right/>
      <top style="thin">
        <color indexed="12"/>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right style="thin">
        <color indexed="8"/>
      </right>
      <top/>
      <bottom/>
      <diagonal/>
    </border>
    <border>
      <left style="thin">
        <color auto="1"/>
      </left>
      <right style="double">
        <color indexed="64"/>
      </right>
      <top/>
      <bottom/>
      <diagonal/>
    </border>
    <border>
      <left style="thin">
        <color indexed="8"/>
      </left>
      <right style="double">
        <color indexed="64"/>
      </right>
      <top/>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13"/>
      </left>
      <right style="thin">
        <color indexed="13"/>
      </right>
      <top style="thin">
        <color indexed="13"/>
      </top>
      <bottom style="thin">
        <color indexed="13"/>
      </bottom>
      <diagonal/>
    </border>
    <border>
      <left style="thin">
        <color indexed="13"/>
      </left>
      <right style="thin">
        <color indexed="8"/>
      </right>
      <top style="thin">
        <color indexed="13"/>
      </top>
      <bottom style="thin">
        <color indexed="13"/>
      </bottom>
      <diagonal/>
    </border>
    <border>
      <left style="thin">
        <color indexed="13"/>
      </left>
      <right style="thin">
        <color indexed="13"/>
      </right>
      <top style="thin">
        <color indexed="8"/>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13"/>
      </left>
      <right style="thin">
        <color indexed="13"/>
      </right>
      <top style="thin">
        <color indexed="8"/>
      </top>
      <bottom style="thin">
        <color indexed="8"/>
      </bottom>
      <diagonal/>
    </border>
    <border>
      <left/>
      <right style="thin">
        <color indexed="13"/>
      </right>
      <top style="thin">
        <color indexed="13"/>
      </top>
      <bottom style="thin">
        <color indexed="13"/>
      </bottom>
      <diagonal/>
    </border>
    <border>
      <left/>
      <right style="double">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13"/>
      </right>
      <top style="thin">
        <color indexed="8"/>
      </top>
      <bottom style="thin">
        <color indexed="64"/>
      </bottom>
      <diagonal/>
    </border>
    <border>
      <left style="thin">
        <color indexed="13"/>
      </left>
      <right style="thin">
        <color indexed="13"/>
      </right>
      <top style="thin">
        <color indexed="8"/>
      </top>
      <bottom style="thin">
        <color indexed="64"/>
      </bottom>
      <diagonal/>
    </border>
    <border>
      <left style="thin">
        <color indexed="13"/>
      </left>
      <right style="thin">
        <color indexed="8"/>
      </right>
      <top style="thin">
        <color indexed="8"/>
      </top>
      <bottom style="thin">
        <color indexed="64"/>
      </bottom>
      <diagonal/>
    </border>
    <border>
      <left style="thin">
        <color indexed="13"/>
      </left>
      <right style="thin">
        <color indexed="64"/>
      </right>
      <top style="thin">
        <color indexed="8"/>
      </top>
      <bottom style="thin">
        <color indexed="8"/>
      </bottom>
      <diagonal/>
    </border>
    <border>
      <left style="thin">
        <color indexed="13"/>
      </left>
      <right style="thin">
        <color indexed="64"/>
      </right>
      <top style="thin">
        <color indexed="8"/>
      </top>
      <bottom style="thin">
        <color indexed="1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right/>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right/>
      <top/>
      <bottom style="dotted">
        <color indexed="64"/>
      </bottom>
      <diagonal/>
    </border>
    <border>
      <left/>
      <right/>
      <top style="dotted">
        <color indexed="64"/>
      </top>
      <bottom style="dotted">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ashed">
        <color indexed="64"/>
      </top>
      <bottom style="medium">
        <color indexed="64"/>
      </bottom>
      <diagonal/>
    </border>
    <border>
      <left style="medium">
        <color indexed="64"/>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medium">
        <color indexed="64"/>
      </left>
      <right style="thin">
        <color indexed="12"/>
      </right>
      <top/>
      <bottom style="thin">
        <color indexed="12"/>
      </bottom>
      <diagonal/>
    </border>
    <border>
      <left style="thin">
        <color indexed="12"/>
      </left>
      <right style="thin">
        <color indexed="12"/>
      </right>
      <top/>
      <bottom style="thin">
        <color indexed="12"/>
      </bottom>
      <diagonal/>
    </border>
    <border>
      <left style="medium">
        <color indexed="64"/>
      </left>
      <right style="thin">
        <color indexed="12"/>
      </right>
      <top style="thin">
        <color indexed="12"/>
      </top>
      <bottom style="thin">
        <color indexed="8"/>
      </bottom>
      <diagonal/>
    </border>
    <border>
      <left style="thin">
        <color indexed="12"/>
      </left>
      <right style="thin">
        <color indexed="12"/>
      </right>
      <top style="thin">
        <color indexed="12"/>
      </top>
      <bottom style="thin">
        <color indexed="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top style="double">
        <color indexed="64"/>
      </top>
      <bottom style="thin">
        <color indexed="64"/>
      </bottom>
      <diagonal/>
    </border>
    <border>
      <left/>
      <right style="thin">
        <color auto="1"/>
      </right>
      <top/>
      <bottom/>
      <diagonal/>
    </border>
    <border>
      <left style="double">
        <color indexed="64"/>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style="double">
        <color indexed="64"/>
      </right>
      <top/>
      <bottom style="thin">
        <color indexed="8"/>
      </bottom>
      <diagonal/>
    </border>
    <border>
      <left style="thin">
        <color indexed="64"/>
      </left>
      <right style="double">
        <color indexed="64"/>
      </right>
      <top style="thin">
        <color indexed="8"/>
      </top>
      <bottom/>
      <diagonal/>
    </border>
    <border>
      <left style="double">
        <color indexed="64"/>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8"/>
      </right>
      <top/>
      <bottom style="thin">
        <color indexed="12"/>
      </bottom>
      <diagonal/>
    </border>
    <border>
      <left style="thin">
        <color indexed="8"/>
      </left>
      <right style="thin">
        <color indexed="8"/>
      </right>
      <top/>
      <bottom style="thin">
        <color indexed="12"/>
      </bottom>
      <diagonal/>
    </border>
    <border>
      <left style="thin">
        <color indexed="13"/>
      </left>
      <right/>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double">
        <color indexed="64"/>
      </right>
      <top style="thin">
        <color indexed="8"/>
      </top>
      <bottom style="medium">
        <color indexed="64"/>
      </bottom>
      <diagonal/>
    </border>
    <border>
      <left style="thin">
        <color indexed="64"/>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double">
        <color indexed="64"/>
      </right>
      <top style="thin">
        <color auto="1"/>
      </top>
      <bottom style="medium">
        <color indexed="64"/>
      </bottom>
      <diagonal/>
    </border>
    <border>
      <left style="thin">
        <color indexed="64"/>
      </left>
      <right style="double">
        <color indexed="64"/>
      </right>
      <top style="thin">
        <color indexed="8"/>
      </top>
      <bottom style="medium">
        <color indexed="64"/>
      </bottom>
      <diagonal/>
    </border>
    <border>
      <left style="thin">
        <color indexed="64"/>
      </left>
      <right style="medium">
        <color indexed="64"/>
      </right>
      <top style="thin">
        <color indexed="8"/>
      </top>
      <bottom/>
      <diagonal/>
    </border>
    <border>
      <left style="medium">
        <color indexed="64"/>
      </left>
      <right style="thin">
        <color indexed="64"/>
      </right>
      <top/>
      <bottom style="thin">
        <color indexed="8"/>
      </bottom>
      <diagonal/>
    </border>
    <border>
      <left style="thin">
        <color indexed="64"/>
      </left>
      <right style="medium">
        <color indexed="64"/>
      </right>
      <top/>
      <bottom style="thin">
        <color indexed="8"/>
      </bottom>
      <diagonal/>
    </border>
    <border>
      <left style="medium">
        <color indexed="64"/>
      </left>
      <right style="thin">
        <color indexed="64"/>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double">
        <color indexed="64"/>
      </left>
      <right style="thin">
        <color indexed="64"/>
      </right>
      <top style="thin">
        <color indexed="8"/>
      </top>
      <bottom style="medium">
        <color indexed="64"/>
      </bottom>
      <diagonal/>
    </border>
    <border>
      <left style="thin">
        <color indexed="64"/>
      </left>
      <right style="medium">
        <color indexed="64"/>
      </right>
      <top style="thin">
        <color indexed="8"/>
      </top>
      <bottom style="medium">
        <color indexed="64"/>
      </bottom>
      <diagonal/>
    </border>
    <border>
      <left/>
      <right style="thin">
        <color indexed="8"/>
      </right>
      <top/>
      <bottom style="thin">
        <color indexed="8"/>
      </bottom>
      <diagonal/>
    </border>
    <border>
      <left style="thin">
        <color indexed="8"/>
      </left>
      <right style="double">
        <color indexed="8"/>
      </right>
      <top/>
      <bottom/>
      <diagonal/>
    </border>
    <border>
      <left style="thin">
        <color indexed="8"/>
      </left>
      <right style="double">
        <color indexed="8"/>
      </right>
      <top/>
      <bottom style="thin">
        <color indexed="8"/>
      </bottom>
      <diagonal/>
    </border>
    <border>
      <left style="thin">
        <color indexed="8"/>
      </left>
      <right style="double">
        <color indexed="8"/>
      </right>
      <top style="thin">
        <color indexed="8"/>
      </top>
      <bottom style="medium">
        <color indexed="8"/>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style="double">
        <color indexed="8"/>
      </left>
      <right style="thin">
        <color indexed="8"/>
      </right>
      <top style="thin">
        <color indexed="8"/>
      </top>
      <bottom style="medium">
        <color indexed="8"/>
      </bottom>
      <diagonal/>
    </border>
    <border>
      <left style="thin">
        <color indexed="12"/>
      </left>
      <right/>
      <top/>
      <bottom/>
      <diagonal/>
    </border>
    <border>
      <left style="medium">
        <color indexed="64"/>
      </left>
      <right style="thin">
        <color indexed="64"/>
      </right>
      <top style="medium">
        <color indexed="64"/>
      </top>
      <bottom style="medium">
        <color indexed="64"/>
      </bottom>
      <diagonal/>
    </border>
    <border>
      <left style="thin">
        <color auto="1"/>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style="thin">
        <color indexed="12"/>
      </right>
      <top style="medium">
        <color indexed="64"/>
      </top>
      <bottom style="thin">
        <color auto="1"/>
      </bottom>
      <diagonal/>
    </border>
    <border>
      <left style="thin">
        <color indexed="12"/>
      </left>
      <right style="medium">
        <color indexed="64"/>
      </right>
      <top style="medium">
        <color indexed="64"/>
      </top>
      <bottom style="thin">
        <color indexed="64"/>
      </bottom>
      <diagonal/>
    </border>
    <border>
      <left/>
      <right style="medium">
        <color indexed="64"/>
      </right>
      <top style="thin">
        <color auto="1"/>
      </top>
      <bottom style="thin">
        <color auto="1"/>
      </bottom>
      <diagonal/>
    </border>
    <border>
      <left style="medium">
        <color indexed="64"/>
      </left>
      <right/>
      <top style="thin">
        <color indexed="64"/>
      </top>
      <bottom style="thin">
        <color indexed="12"/>
      </bottom>
      <diagonal/>
    </border>
    <border>
      <left/>
      <right/>
      <top style="thin">
        <color indexed="64"/>
      </top>
      <bottom style="thin">
        <color indexed="12"/>
      </bottom>
      <diagonal/>
    </border>
    <border>
      <left/>
      <right style="medium">
        <color indexed="64"/>
      </right>
      <top style="thin">
        <color indexed="64"/>
      </top>
      <bottom style="thin">
        <color indexed="12"/>
      </bottom>
      <diagonal/>
    </border>
    <border>
      <left style="medium">
        <color indexed="64"/>
      </left>
      <right style="thin">
        <color indexed="12"/>
      </right>
      <top style="thin">
        <color indexed="12"/>
      </top>
      <bottom/>
      <diagonal/>
    </border>
    <border>
      <left style="thin">
        <color indexed="12"/>
      </left>
      <right style="thin">
        <color indexed="12"/>
      </right>
      <top style="thin">
        <color indexed="12"/>
      </top>
      <bottom/>
      <diagonal/>
    </border>
    <border>
      <left style="thin">
        <color indexed="12"/>
      </left>
      <right style="medium">
        <color indexed="64"/>
      </right>
      <top style="thin">
        <color indexed="12"/>
      </top>
      <bottom/>
      <diagonal/>
    </border>
    <border>
      <left style="medium">
        <color indexed="64"/>
      </left>
      <right style="thin">
        <color indexed="8"/>
      </right>
      <top style="medium">
        <color indexed="64"/>
      </top>
      <bottom style="thin">
        <color indexed="12"/>
      </bottom>
      <diagonal/>
    </border>
    <border>
      <left style="thin">
        <color indexed="8"/>
      </left>
      <right style="thin">
        <color indexed="8"/>
      </right>
      <top style="medium">
        <color indexed="64"/>
      </top>
      <bottom style="thin">
        <color indexed="12"/>
      </bottom>
      <diagonal/>
    </border>
    <border>
      <left style="thin">
        <color indexed="8"/>
      </left>
      <right style="medium">
        <color indexed="64"/>
      </right>
      <top style="medium">
        <color indexed="64"/>
      </top>
      <bottom style="thin">
        <color indexed="12"/>
      </bottom>
      <diagonal/>
    </border>
    <border>
      <left style="medium">
        <color indexed="64"/>
      </left>
      <right style="thin">
        <color indexed="8"/>
      </right>
      <top style="thin">
        <color indexed="12"/>
      </top>
      <bottom style="thin">
        <color indexed="64"/>
      </bottom>
      <diagonal/>
    </border>
    <border>
      <left style="thin">
        <color indexed="8"/>
      </left>
      <right style="thin">
        <color indexed="8"/>
      </right>
      <top style="thin">
        <color indexed="12"/>
      </top>
      <bottom style="thin">
        <color indexed="64"/>
      </bottom>
      <diagonal/>
    </border>
    <border>
      <left style="thin">
        <color indexed="8"/>
      </left>
      <right style="medium">
        <color indexed="64"/>
      </right>
      <top style="thin">
        <color indexed="12"/>
      </top>
      <bottom style="thin">
        <color indexed="64"/>
      </bottom>
      <diagonal/>
    </border>
    <border>
      <left style="medium">
        <color indexed="64"/>
      </left>
      <right style="thin">
        <color indexed="8"/>
      </right>
      <top style="thin">
        <color indexed="12"/>
      </top>
      <bottom style="thin">
        <color indexed="12"/>
      </bottom>
      <diagonal/>
    </border>
    <border>
      <left style="thin">
        <color indexed="8"/>
      </left>
      <right style="thin">
        <color indexed="8"/>
      </right>
      <top style="thin">
        <color indexed="12"/>
      </top>
      <bottom style="thin">
        <color indexed="12"/>
      </bottom>
      <diagonal/>
    </border>
    <border>
      <left style="medium">
        <color indexed="64"/>
      </left>
      <right style="thin">
        <color indexed="8"/>
      </right>
      <top style="thin">
        <color indexed="12"/>
      </top>
      <bottom/>
      <diagonal/>
    </border>
    <border>
      <left style="thin">
        <color indexed="8"/>
      </left>
      <right style="thin">
        <color indexed="8"/>
      </right>
      <top style="thin">
        <color indexed="12"/>
      </top>
      <bottom/>
      <diagonal/>
    </border>
    <border>
      <left style="medium">
        <color indexed="64"/>
      </left>
      <right style="thin">
        <color indexed="12"/>
      </right>
      <top style="medium">
        <color indexed="64"/>
      </top>
      <bottom style="thin">
        <color indexed="12"/>
      </bottom>
      <diagonal/>
    </border>
    <border>
      <left style="thin">
        <color indexed="12"/>
      </left>
      <right style="thin">
        <color indexed="8"/>
      </right>
      <top style="medium">
        <color indexed="64"/>
      </top>
      <bottom style="thin">
        <color indexed="12"/>
      </bottom>
      <diagonal/>
    </border>
    <border>
      <left style="medium">
        <color indexed="64"/>
      </left>
      <right style="thin">
        <color indexed="12"/>
      </right>
      <top style="thin">
        <color indexed="12"/>
      </top>
      <bottom style="thin">
        <color indexed="12"/>
      </bottom>
      <diagonal/>
    </border>
    <border>
      <left style="thin">
        <color indexed="12"/>
      </left>
      <right style="thin">
        <color indexed="8"/>
      </right>
      <top style="thin">
        <color indexed="12"/>
      </top>
      <bottom style="thin">
        <color indexed="12"/>
      </bottom>
      <diagonal/>
    </border>
    <border>
      <left style="medium">
        <color indexed="64"/>
      </left>
      <right style="thin">
        <color indexed="12"/>
      </right>
      <top style="thin">
        <color indexed="12"/>
      </top>
      <bottom style="medium">
        <color indexed="64"/>
      </bottom>
      <diagonal/>
    </border>
    <border>
      <left style="thin">
        <color indexed="12"/>
      </left>
      <right style="thin">
        <color indexed="8"/>
      </right>
      <top style="thin">
        <color indexed="12"/>
      </top>
      <bottom style="medium">
        <color indexed="64"/>
      </bottom>
      <diagonal/>
    </border>
    <border>
      <left style="thin">
        <color rgb="FF000000"/>
      </left>
      <right style="thin">
        <color rgb="FF000000"/>
      </right>
      <top/>
      <bottom/>
      <diagonal/>
    </border>
    <border>
      <left style="thin">
        <color rgb="FF000000"/>
      </left>
      <right style="thin">
        <color indexed="8"/>
      </right>
      <top/>
      <bottom/>
      <diagonal/>
    </border>
    <border>
      <left style="medium">
        <color auto="1"/>
      </left>
      <right style="thin">
        <color indexed="8"/>
      </right>
      <top/>
      <bottom/>
      <diagonal/>
    </border>
    <border>
      <left style="medium">
        <color auto="1"/>
      </left>
      <right style="thin">
        <color indexed="64"/>
      </right>
      <top/>
      <bottom/>
      <diagonal/>
    </border>
    <border>
      <left/>
      <right style="thin">
        <color rgb="FF000000"/>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double">
        <color indexed="64"/>
      </right>
      <top style="medium">
        <color indexed="64"/>
      </top>
      <bottom/>
      <diagonal/>
    </border>
    <border>
      <left style="medium">
        <color indexed="64"/>
      </left>
      <right style="thin">
        <color rgb="FF000000"/>
      </right>
      <top/>
      <bottom/>
      <diagonal/>
    </border>
    <border>
      <left style="thin">
        <color indexed="8"/>
      </left>
      <right style="medium">
        <color indexed="64"/>
      </right>
      <top/>
      <bottom style="medium">
        <color indexed="64"/>
      </bottom>
      <diagonal/>
    </border>
    <border>
      <left style="thin">
        <color indexed="8"/>
      </left>
      <right style="medium">
        <color indexed="64"/>
      </right>
      <top style="medium">
        <color indexed="64"/>
      </top>
      <bottom/>
      <diagonal/>
    </border>
  </borders>
  <cellStyleXfs count="30">
    <xf numFmtId="0" fontId="0" fillId="0" borderId="0" applyNumberFormat="0" applyFill="0" applyBorder="0" applyProtection="0"/>
    <xf numFmtId="0" fontId="22" fillId="0" borderId="10" applyNumberFormat="0" applyFill="0" applyBorder="0" applyProtection="0"/>
    <xf numFmtId="0" fontId="9" fillId="0" borderId="10"/>
    <xf numFmtId="0" fontId="24" fillId="0" borderId="10"/>
    <xf numFmtId="0" fontId="24" fillId="0" borderId="10"/>
    <xf numFmtId="0" fontId="28" fillId="0" borderId="10"/>
    <xf numFmtId="44" fontId="24" fillId="0" borderId="10" applyFont="0" applyFill="0" applyBorder="0" applyAlignment="0" applyProtection="0"/>
    <xf numFmtId="44" fontId="9" fillId="0" borderId="10" applyFont="0" applyFill="0" applyBorder="0" applyAlignment="0" applyProtection="0"/>
    <xf numFmtId="44" fontId="29" fillId="0" borderId="0" applyFont="0" applyFill="0" applyBorder="0" applyAlignment="0" applyProtection="0"/>
    <xf numFmtId="0" fontId="8" fillId="0" borderId="10"/>
    <xf numFmtId="0" fontId="8" fillId="0" borderId="10"/>
    <xf numFmtId="0" fontId="24" fillId="0" borderId="10" applyNumberFormat="0" applyFont="0" applyFill="0" applyBorder="0" applyAlignment="0" applyProtection="0">
      <alignment vertical="top"/>
    </xf>
    <xf numFmtId="171" fontId="24" fillId="0" borderId="10" applyFont="0" applyFill="0" applyBorder="0" applyAlignment="0" applyProtection="0"/>
    <xf numFmtId="44" fontId="7" fillId="0" borderId="10" applyFont="0" applyFill="0" applyBorder="0" applyAlignment="0" applyProtection="0"/>
    <xf numFmtId="0" fontId="33" fillId="0" borderId="10"/>
    <xf numFmtId="43" fontId="6" fillId="0" borderId="10" applyFont="0" applyFill="0" applyBorder="0" applyAlignment="0" applyProtection="0"/>
    <xf numFmtId="0" fontId="5" fillId="0" borderId="10"/>
    <xf numFmtId="44" fontId="5" fillId="0" borderId="10" applyFont="0" applyFill="0" applyBorder="0" applyAlignment="0" applyProtection="0"/>
    <xf numFmtId="44" fontId="4" fillId="0" borderId="10" applyFont="0" applyFill="0" applyBorder="0" applyAlignment="0" applyProtection="0"/>
    <xf numFmtId="44" fontId="3" fillId="0" borderId="10" applyFont="0" applyFill="0" applyBorder="0" applyAlignment="0" applyProtection="0"/>
    <xf numFmtId="43" fontId="3" fillId="0" borderId="10" applyFont="0" applyFill="0" applyBorder="0" applyAlignment="0" applyProtection="0"/>
    <xf numFmtId="0" fontId="35" fillId="0" borderId="10" applyNumberFormat="0" applyFill="0" applyBorder="0" applyProtection="0"/>
    <xf numFmtId="44" fontId="18" fillId="0" borderId="10" applyFont="0" applyFill="0" applyBorder="0" applyAlignment="0" applyProtection="0"/>
    <xf numFmtId="0" fontId="36" fillId="0" borderId="10"/>
    <xf numFmtId="171" fontId="2" fillId="0" borderId="10" applyFont="0" applyFill="0" applyBorder="0" applyAlignment="0" applyProtection="0"/>
    <xf numFmtId="0" fontId="2" fillId="0" borderId="10"/>
    <xf numFmtId="0" fontId="24" fillId="0" borderId="10" applyNumberFormat="0" applyFont="0" applyFill="0" applyBorder="0" applyAlignment="0" applyProtection="0">
      <alignment vertical="top"/>
    </xf>
    <xf numFmtId="9" fontId="2" fillId="0" borderId="10" applyFont="0" applyFill="0" applyBorder="0" applyAlignment="0" applyProtection="0"/>
    <xf numFmtId="0" fontId="1" fillId="0" borderId="10"/>
    <xf numFmtId="171" fontId="1" fillId="0" borderId="10" applyFont="0" applyFill="0" applyBorder="0" applyAlignment="0" applyProtection="0"/>
  </cellStyleXfs>
  <cellXfs count="592">
    <xf numFmtId="0" fontId="0" fillId="0" borderId="0" xfId="0"/>
    <xf numFmtId="0" fontId="0" fillId="0" borderId="0" xfId="0" applyNumberFormat="1"/>
    <xf numFmtId="0" fontId="11" fillId="2" borderId="2" xfId="0" applyFont="1" applyFill="1" applyBorder="1"/>
    <xf numFmtId="0" fontId="11" fillId="2" borderId="1" xfId="0" applyFont="1" applyFill="1" applyBorder="1"/>
    <xf numFmtId="0" fontId="0" fillId="2" borderId="1" xfId="0" applyFill="1" applyBorder="1"/>
    <xf numFmtId="49" fontId="11" fillId="2" borderId="1" xfId="0" applyNumberFormat="1" applyFont="1" applyFill="1" applyBorder="1"/>
    <xf numFmtId="49" fontId="11" fillId="2" borderId="11" xfId="0" applyNumberFormat="1" applyFont="1" applyFill="1" applyBorder="1" applyAlignment="1">
      <alignment horizontal="center"/>
    </xf>
    <xf numFmtId="49" fontId="11" fillId="2" borderId="12" xfId="0" applyNumberFormat="1" applyFont="1" applyFill="1" applyBorder="1" applyAlignment="1">
      <alignment horizontal="center"/>
    </xf>
    <xf numFmtId="0" fontId="11" fillId="2" borderId="13" xfId="0" applyFont="1" applyFill="1" applyBorder="1" applyAlignment="1">
      <alignment horizontal="center"/>
    </xf>
    <xf numFmtId="0" fontId="11" fillId="2" borderId="2" xfId="0" applyFont="1" applyFill="1" applyBorder="1" applyAlignment="1">
      <alignment horizontal="center"/>
    </xf>
    <xf numFmtId="0" fontId="11" fillId="2" borderId="14" xfId="0" applyFont="1" applyFill="1" applyBorder="1" applyAlignment="1">
      <alignment horizontal="center"/>
    </xf>
    <xf numFmtId="0" fontId="11" fillId="2" borderId="12" xfId="0" applyFont="1" applyFill="1" applyBorder="1" applyAlignment="1">
      <alignment horizontal="center"/>
    </xf>
    <xf numFmtId="166" fontId="10" fillId="2" borderId="9" xfId="0" applyNumberFormat="1" applyFont="1" applyFill="1" applyBorder="1" applyAlignment="1">
      <alignment horizontal="center"/>
    </xf>
    <xf numFmtId="4" fontId="10" fillId="2" borderId="9" xfId="0" applyNumberFormat="1" applyFont="1" applyFill="1" applyBorder="1" applyAlignment="1">
      <alignment horizontal="center"/>
    </xf>
    <xf numFmtId="164" fontId="10" fillId="2" borderId="9" xfId="0" applyNumberFormat="1" applyFont="1" applyFill="1" applyBorder="1" applyAlignment="1">
      <alignment horizontal="right"/>
    </xf>
    <xf numFmtId="4" fontId="10" fillId="2" borderId="9" xfId="0" applyNumberFormat="1" applyFont="1" applyFill="1" applyBorder="1" applyAlignment="1">
      <alignment horizontal="center" vertical="center"/>
    </xf>
    <xf numFmtId="0" fontId="10" fillId="2" borderId="9" xfId="0" applyFont="1" applyFill="1" applyBorder="1" applyAlignment="1">
      <alignment horizontal="center"/>
    </xf>
    <xf numFmtId="4" fontId="11" fillId="2" borderId="9" xfId="0" applyNumberFormat="1" applyFont="1" applyFill="1" applyBorder="1" applyAlignment="1">
      <alignment horizontal="center"/>
    </xf>
    <xf numFmtId="0" fontId="11" fillId="2" borderId="9" xfId="0" applyFont="1" applyFill="1" applyBorder="1" applyAlignment="1">
      <alignment horizontal="center"/>
    </xf>
    <xf numFmtId="164" fontId="11" fillId="2" borderId="9" xfId="0" applyNumberFormat="1" applyFont="1" applyFill="1" applyBorder="1" applyAlignment="1">
      <alignment horizontal="right"/>
    </xf>
    <xf numFmtId="164" fontId="0" fillId="2" borderId="1" xfId="0" applyNumberFormat="1" applyFill="1" applyBorder="1"/>
    <xf numFmtId="0" fontId="10" fillId="2" borderId="6" xfId="0" applyFont="1" applyFill="1" applyBorder="1"/>
    <xf numFmtId="0" fontId="10" fillId="2" borderId="7" xfId="0" applyFont="1" applyFill="1" applyBorder="1"/>
    <xf numFmtId="0" fontId="10" fillId="2" borderId="8" xfId="0" applyFont="1" applyFill="1" applyBorder="1"/>
    <xf numFmtId="4" fontId="10" fillId="2" borderId="9" xfId="0" applyNumberFormat="1" applyFont="1" applyFill="1" applyBorder="1" applyAlignment="1">
      <alignment horizontal="right"/>
    </xf>
    <xf numFmtId="2" fontId="10" fillId="2" borderId="9" xfId="0" applyNumberFormat="1" applyFont="1" applyFill="1" applyBorder="1"/>
    <xf numFmtId="0" fontId="0" fillId="0" borderId="10" xfId="1" applyNumberFormat="1" applyFont="1"/>
    <xf numFmtId="0" fontId="18" fillId="0" borderId="21" xfId="1" applyFont="1" applyFill="1" applyBorder="1" applyAlignment="1">
      <alignment vertical="center"/>
    </xf>
    <xf numFmtId="0" fontId="21" fillId="2" borderId="10" xfId="0" applyFont="1" applyFill="1" applyBorder="1" applyAlignment="1">
      <alignment horizontal="left" vertical="center"/>
    </xf>
    <xf numFmtId="0" fontId="21" fillId="2" borderId="10" xfId="0" applyFont="1" applyFill="1" applyBorder="1" applyAlignment="1">
      <alignment horizontal="left" vertical="center" wrapText="1"/>
    </xf>
    <xf numFmtId="49" fontId="21" fillId="0" borderId="10" xfId="1" applyNumberFormat="1" applyFont="1" applyFill="1" applyBorder="1" applyAlignment="1">
      <alignment horizontal="left" vertical="center"/>
    </xf>
    <xf numFmtId="0" fontId="21" fillId="0" borderId="10" xfId="1" applyFont="1" applyFill="1" applyBorder="1" applyAlignment="1">
      <alignment horizontal="left" vertical="center"/>
    </xf>
    <xf numFmtId="0" fontId="21" fillId="0" borderId="10" xfId="1" applyFont="1" applyFill="1" applyBorder="1" applyAlignment="1">
      <alignment horizontal="left" vertical="center" wrapText="1"/>
    </xf>
    <xf numFmtId="0" fontId="21" fillId="0" borderId="10" xfId="1" applyFont="1" applyFill="1" applyBorder="1" applyAlignment="1">
      <alignment horizontal="center" vertical="center"/>
    </xf>
    <xf numFmtId="49" fontId="21" fillId="0" borderId="30" xfId="1" applyNumberFormat="1" applyFont="1" applyFill="1" applyBorder="1" applyAlignment="1">
      <alignment vertical="center" wrapText="1"/>
    </xf>
    <xf numFmtId="49" fontId="30" fillId="0" borderId="30" xfId="1" applyNumberFormat="1" applyFont="1" applyFill="1" applyBorder="1" applyAlignment="1">
      <alignment vertical="center" wrapText="1"/>
    </xf>
    <xf numFmtId="49" fontId="23" fillId="0" borderId="30" xfId="1" applyNumberFormat="1" applyFont="1" applyFill="1" applyBorder="1" applyAlignment="1">
      <alignment vertical="center" wrapText="1"/>
    </xf>
    <xf numFmtId="49" fontId="13" fillId="0" borderId="30" xfId="1" applyNumberFormat="1" applyFont="1" applyFill="1" applyBorder="1" applyAlignment="1">
      <alignment vertical="center" wrapText="1"/>
    </xf>
    <xf numFmtId="49" fontId="13" fillId="0" borderId="30" xfId="1" applyNumberFormat="1" applyFont="1" applyFill="1" applyBorder="1" applyAlignment="1">
      <alignment horizontal="center" vertical="center" wrapText="1"/>
    </xf>
    <xf numFmtId="49" fontId="10" fillId="2" borderId="37" xfId="0" applyNumberFormat="1" applyFont="1" applyFill="1" applyBorder="1" applyAlignment="1">
      <alignment horizontal="center"/>
    </xf>
    <xf numFmtId="44" fontId="10" fillId="2" borderId="37" xfId="8" applyFont="1" applyFill="1" applyBorder="1" applyAlignment="1">
      <alignment horizontal="center"/>
    </xf>
    <xf numFmtId="44" fontId="10" fillId="2" borderId="9" xfId="8" applyFont="1" applyFill="1" applyBorder="1" applyAlignment="1">
      <alignment horizontal="center"/>
    </xf>
    <xf numFmtId="0" fontId="10" fillId="2" borderId="9" xfId="0" applyNumberFormat="1" applyFont="1" applyFill="1" applyBorder="1" applyAlignment="1">
      <alignment horizontal="right"/>
    </xf>
    <xf numFmtId="0" fontId="10" fillId="2" borderId="37" xfId="0" applyNumberFormat="1" applyFont="1" applyFill="1" applyBorder="1" applyAlignment="1">
      <alignment horizontal="right"/>
    </xf>
    <xf numFmtId="0" fontId="0" fillId="2" borderId="48" xfId="0" applyFill="1" applyBorder="1"/>
    <xf numFmtId="0" fontId="11" fillId="2" borderId="10" xfId="0" applyFont="1" applyFill="1" applyBorder="1"/>
    <xf numFmtId="0" fontId="11" fillId="2" borderId="10" xfId="0" applyFont="1" applyFill="1" applyBorder="1" applyAlignment="1">
      <alignment horizontal="center"/>
    </xf>
    <xf numFmtId="167" fontId="10" fillId="2" borderId="10" xfId="0" applyNumberFormat="1" applyFont="1" applyFill="1" applyBorder="1" applyAlignment="1">
      <alignment horizontal="center"/>
    </xf>
    <xf numFmtId="15" fontId="11" fillId="2" borderId="39" xfId="0" applyNumberFormat="1" applyFont="1" applyFill="1" applyBorder="1" applyAlignment="1">
      <alignment horizontal="center" vertical="center"/>
    </xf>
    <xf numFmtId="0" fontId="11" fillId="2" borderId="14" xfId="0" applyFont="1" applyFill="1" applyBorder="1" applyAlignment="1">
      <alignment horizontal="center" vertical="center"/>
    </xf>
    <xf numFmtId="49" fontId="11" fillId="2" borderId="11" xfId="0" applyNumberFormat="1" applyFont="1" applyFill="1" applyBorder="1" applyAlignment="1">
      <alignment horizontal="center" vertical="center"/>
    </xf>
    <xf numFmtId="49" fontId="11" fillId="2" borderId="12" xfId="0" applyNumberFormat="1" applyFont="1" applyFill="1" applyBorder="1" applyAlignment="1">
      <alignment horizontal="center" vertical="center"/>
    </xf>
    <xf numFmtId="164" fontId="10" fillId="2" borderId="37" xfId="0" applyNumberFormat="1" applyFont="1" applyFill="1" applyBorder="1" applyAlignment="1">
      <alignment horizontal="center" vertical="center"/>
    </xf>
    <xf numFmtId="164" fontId="11" fillId="2" borderId="37" xfId="0" applyNumberFormat="1" applyFont="1" applyFill="1" applyBorder="1" applyAlignment="1">
      <alignment horizontal="center" vertical="center"/>
    </xf>
    <xf numFmtId="4" fontId="11" fillId="2" borderId="37" xfId="0" applyNumberFormat="1" applyFont="1" applyFill="1" applyBorder="1" applyAlignment="1">
      <alignment horizontal="center" vertical="center"/>
    </xf>
    <xf numFmtId="4" fontId="10" fillId="2" borderId="37" xfId="0" applyNumberFormat="1" applyFont="1" applyFill="1" applyBorder="1" applyAlignment="1">
      <alignment horizontal="center" vertical="center"/>
    </xf>
    <xf numFmtId="4" fontId="11" fillId="2" borderId="10" xfId="0" applyNumberFormat="1" applyFont="1" applyFill="1" applyBorder="1"/>
    <xf numFmtId="0" fontId="11" fillId="2" borderId="10" xfId="0" applyFont="1" applyFill="1" applyBorder="1" applyAlignment="1">
      <alignment horizontal="center" vertical="center"/>
    </xf>
    <xf numFmtId="49" fontId="11" fillId="2" borderId="51" xfId="0" applyNumberFormat="1" applyFont="1" applyFill="1" applyBorder="1"/>
    <xf numFmtId="0" fontId="11" fillId="2" borderId="52" xfId="0" applyFont="1" applyFill="1" applyBorder="1"/>
    <xf numFmtId="4" fontId="11" fillId="2" borderId="52" xfId="0" applyNumberFormat="1" applyFont="1" applyFill="1" applyBorder="1"/>
    <xf numFmtId="0" fontId="11" fillId="2" borderId="53" xfId="0" applyFont="1" applyFill="1" applyBorder="1"/>
    <xf numFmtId="4" fontId="11" fillId="2" borderId="50" xfId="0" applyNumberFormat="1" applyFont="1" applyFill="1" applyBorder="1" applyAlignment="1">
      <alignment horizontal="center" vertical="center"/>
    </xf>
    <xf numFmtId="0" fontId="10" fillId="2" borderId="37" xfId="0" applyFont="1" applyFill="1" applyBorder="1" applyAlignment="1">
      <alignment horizontal="center"/>
    </xf>
    <xf numFmtId="4" fontId="11" fillId="2" borderId="37" xfId="0" applyNumberFormat="1" applyFont="1" applyFill="1" applyBorder="1" applyAlignment="1">
      <alignment horizontal="center"/>
    </xf>
    <xf numFmtId="0" fontId="11" fillId="2" borderId="37" xfId="0" applyFont="1" applyFill="1" applyBorder="1" applyAlignment="1">
      <alignment horizontal="center"/>
    </xf>
    <xf numFmtId="164" fontId="11" fillId="2" borderId="37" xfId="0" applyNumberFormat="1" applyFont="1" applyFill="1" applyBorder="1" applyAlignment="1">
      <alignment horizontal="right"/>
    </xf>
    <xf numFmtId="0" fontId="0" fillId="2" borderId="38" xfId="0" applyFill="1" applyBorder="1"/>
    <xf numFmtId="49" fontId="11" fillId="2" borderId="41" xfId="0" applyNumberFormat="1" applyFont="1" applyFill="1" applyBorder="1"/>
    <xf numFmtId="0" fontId="11" fillId="2" borderId="47" xfId="0" applyFont="1" applyFill="1" applyBorder="1"/>
    <xf numFmtId="4" fontId="11" fillId="2" borderId="47" xfId="0" applyNumberFormat="1" applyFont="1" applyFill="1" applyBorder="1"/>
    <xf numFmtId="0" fontId="11" fillId="2" borderId="42" xfId="0" applyFont="1" applyFill="1" applyBorder="1"/>
    <xf numFmtId="0" fontId="11" fillId="2" borderId="18" xfId="0" applyFont="1" applyFill="1" applyBorder="1"/>
    <xf numFmtId="0" fontId="11" fillId="2" borderId="40" xfId="0" applyFont="1" applyFill="1" applyBorder="1"/>
    <xf numFmtId="0" fontId="11" fillId="2" borderId="55" xfId="0" applyFont="1" applyFill="1" applyBorder="1" applyAlignment="1">
      <alignment horizontal="center" vertical="center"/>
    </xf>
    <xf numFmtId="164" fontId="0" fillId="0" borderId="10" xfId="1" applyNumberFormat="1" applyFont="1" applyFill="1" applyBorder="1" applyAlignment="1">
      <alignment vertical="center"/>
    </xf>
    <xf numFmtId="0" fontId="2" fillId="0" borderId="10" xfId="25"/>
    <xf numFmtId="0" fontId="24" fillId="0" borderId="10" xfId="26" applyBorder="1" applyAlignment="1"/>
    <xf numFmtId="0" fontId="31" fillId="0" borderId="10" xfId="26" applyFont="1" applyBorder="1" applyAlignment="1">
      <alignment vertical="center"/>
    </xf>
    <xf numFmtId="0" fontId="40" fillId="0" borderId="10" xfId="26" applyFont="1" applyBorder="1" applyAlignment="1">
      <alignment vertical="center"/>
    </xf>
    <xf numFmtId="0" fontId="43" fillId="0" borderId="10" xfId="26" applyFont="1" applyBorder="1" applyAlignment="1">
      <alignment vertical="center"/>
    </xf>
    <xf numFmtId="0" fontId="31" fillId="0" borderId="10" xfId="26" applyFont="1" applyBorder="1" applyAlignment="1">
      <alignment horizontal="left" vertical="center"/>
    </xf>
    <xf numFmtId="0" fontId="42" fillId="7" borderId="63" xfId="26" applyFont="1" applyFill="1" applyBorder="1" applyAlignment="1">
      <alignment vertical="center"/>
    </xf>
    <xf numFmtId="0" fontId="44" fillId="7" borderId="63" xfId="26" applyFont="1" applyFill="1" applyBorder="1" applyAlignment="1">
      <alignment vertical="center"/>
    </xf>
    <xf numFmtId="0" fontId="42" fillId="7" borderId="62" xfId="26" applyFont="1" applyFill="1" applyBorder="1" applyAlignment="1">
      <alignment vertical="center"/>
    </xf>
    <xf numFmtId="0" fontId="44" fillId="7" borderId="62" xfId="26" applyFont="1" applyFill="1" applyBorder="1" applyAlignment="1">
      <alignment vertical="center"/>
    </xf>
    <xf numFmtId="0" fontId="42" fillId="0" borderId="57" xfId="26" applyFont="1" applyFill="1" applyBorder="1" applyAlignment="1">
      <alignment vertical="center"/>
    </xf>
    <xf numFmtId="0" fontId="42" fillId="0" borderId="64" xfId="26" applyFont="1" applyFill="1" applyBorder="1" applyAlignment="1">
      <alignment vertical="center"/>
    </xf>
    <xf numFmtId="0" fontId="42" fillId="6" borderId="57" xfId="26" applyFont="1" applyFill="1" applyBorder="1" applyAlignment="1">
      <alignment vertical="center"/>
    </xf>
    <xf numFmtId="0" fontId="42" fillId="6" borderId="64" xfId="26" applyFont="1" applyFill="1" applyBorder="1" applyAlignment="1">
      <alignment vertical="center"/>
    </xf>
    <xf numFmtId="0" fontId="41" fillId="6" borderId="57" xfId="26" quotePrefix="1" applyFont="1" applyFill="1" applyBorder="1" applyAlignment="1">
      <alignment horizontal="left" vertical="center"/>
    </xf>
    <xf numFmtId="0" fontId="42" fillId="6" borderId="56" xfId="26" applyFont="1" applyFill="1" applyBorder="1" applyAlignment="1">
      <alignment vertical="center"/>
    </xf>
    <xf numFmtId="0" fontId="41" fillId="0" borderId="24" xfId="26" applyFont="1" applyBorder="1" applyAlignment="1">
      <alignment horizontal="center" vertical="center"/>
    </xf>
    <xf numFmtId="0" fontId="43" fillId="0" borderId="10" xfId="26" applyFont="1" applyBorder="1" applyAlignment="1">
      <alignment horizontal="center" vertical="center"/>
    </xf>
    <xf numFmtId="0" fontId="42" fillId="0" borderId="66" xfId="26" quotePrefix="1" applyFont="1" applyBorder="1" applyAlignment="1">
      <alignment horizontal="left" vertical="center"/>
    </xf>
    <xf numFmtId="0" fontId="42" fillId="0" borderId="59" xfId="26" applyFont="1" applyBorder="1" applyAlignment="1">
      <alignment vertical="center"/>
    </xf>
    <xf numFmtId="0" fontId="42" fillId="0" borderId="25" xfId="26" applyFont="1" applyBorder="1" applyAlignment="1">
      <alignment vertical="center"/>
    </xf>
    <xf numFmtId="172" fontId="42" fillId="6" borderId="25" xfId="26" applyNumberFormat="1" applyFont="1" applyFill="1" applyBorder="1" applyAlignment="1">
      <alignment vertical="center"/>
    </xf>
    <xf numFmtId="171" fontId="31" fillId="0" borderId="10" xfId="24" applyFont="1" applyBorder="1" applyAlignment="1">
      <alignment vertical="center"/>
    </xf>
    <xf numFmtId="0" fontId="42" fillId="0" borderId="67" xfId="26" applyFont="1" applyBorder="1" applyAlignment="1">
      <alignment vertical="center"/>
    </xf>
    <xf numFmtId="0" fontId="42" fillId="0" borderId="64" xfId="26" applyFont="1" applyBorder="1" applyAlignment="1">
      <alignment vertical="center"/>
    </xf>
    <xf numFmtId="0" fontId="42" fillId="0" borderId="60" xfId="26" applyFont="1" applyBorder="1" applyAlignment="1">
      <alignment vertical="center"/>
    </xf>
    <xf numFmtId="172" fontId="42" fillId="6" borderId="60" xfId="26" applyNumberFormat="1" applyFont="1" applyFill="1" applyBorder="1" applyAlignment="1">
      <alignment vertical="center"/>
    </xf>
    <xf numFmtId="0" fontId="42" fillId="0" borderId="67" xfId="26" quotePrefix="1" applyFont="1" applyBorder="1" applyAlignment="1">
      <alignment horizontal="left" vertical="center"/>
    </xf>
    <xf numFmtId="172" fontId="42" fillId="0" borderId="60" xfId="26" applyNumberFormat="1" applyFont="1" applyBorder="1" applyAlignment="1">
      <alignment vertical="center"/>
    </xf>
    <xf numFmtId="0" fontId="42" fillId="0" borderId="67" xfId="26" applyFont="1" applyFill="1" applyBorder="1" applyAlignment="1">
      <alignment vertical="center"/>
    </xf>
    <xf numFmtId="172" fontId="42" fillId="0" borderId="60" xfId="26" applyNumberFormat="1" applyFont="1" applyFill="1" applyBorder="1" applyAlignment="1">
      <alignment vertical="center"/>
    </xf>
    <xf numFmtId="0" fontId="41" fillId="0" borderId="67" xfId="26" quotePrefix="1" applyFont="1" applyBorder="1" applyAlignment="1">
      <alignment horizontal="left" vertical="center"/>
    </xf>
    <xf numFmtId="172" fontId="41" fillId="0" borderId="60" xfId="26" applyNumberFormat="1" applyFont="1" applyBorder="1" applyAlignment="1">
      <alignment vertical="center"/>
    </xf>
    <xf numFmtId="0" fontId="41" fillId="0" borderId="67" xfId="26" applyFont="1" applyFill="1" applyBorder="1" applyAlignment="1">
      <alignment vertical="center"/>
    </xf>
    <xf numFmtId="0" fontId="42" fillId="0" borderId="60" xfId="26" applyFont="1" applyFill="1" applyBorder="1" applyAlignment="1">
      <alignment vertical="center"/>
    </xf>
    <xf numFmtId="0" fontId="42" fillId="0" borderId="67" xfId="26" applyFont="1" applyBorder="1" applyAlignment="1">
      <alignment horizontal="left" vertical="center"/>
    </xf>
    <xf numFmtId="2" fontId="42" fillId="0" borderId="64" xfId="26" applyNumberFormat="1" applyFont="1" applyBorder="1" applyAlignment="1">
      <alignment vertical="center"/>
    </xf>
    <xf numFmtId="9" fontId="42" fillId="0" borderId="64" xfId="27" applyFont="1" applyBorder="1" applyAlignment="1">
      <alignment vertical="center"/>
    </xf>
    <xf numFmtId="0" fontId="42" fillId="0" borderId="68" xfId="26" applyFont="1" applyBorder="1" applyAlignment="1">
      <alignment vertical="center"/>
    </xf>
    <xf numFmtId="0" fontId="42" fillId="0" borderId="69" xfId="26" applyFont="1" applyBorder="1" applyAlignment="1">
      <alignment vertical="center"/>
    </xf>
    <xf numFmtId="0" fontId="42" fillId="0" borderId="70" xfId="26" applyFont="1" applyBorder="1" applyAlignment="1">
      <alignment vertical="center"/>
    </xf>
    <xf numFmtId="172" fontId="41" fillId="0" borderId="70" xfId="26" applyNumberFormat="1" applyFont="1" applyBorder="1" applyAlignment="1">
      <alignment vertical="center"/>
    </xf>
    <xf numFmtId="0" fontId="41" fillId="0" borderId="45" xfId="26" quotePrefix="1" applyFont="1" applyBorder="1" applyAlignment="1">
      <alignment horizontal="left" vertical="center"/>
    </xf>
    <xf numFmtId="0" fontId="42" fillId="0" borderId="46" xfId="26" applyFont="1" applyBorder="1" applyAlignment="1">
      <alignment vertical="center"/>
    </xf>
    <xf numFmtId="0" fontId="42" fillId="0" borderId="49" xfId="26" applyFont="1" applyBorder="1" applyAlignment="1">
      <alignment vertical="center"/>
    </xf>
    <xf numFmtId="172" fontId="41" fillId="0" borderId="49" xfId="26" applyNumberFormat="1" applyFont="1" applyBorder="1" applyAlignment="1">
      <alignment vertical="center"/>
    </xf>
    <xf numFmtId="172" fontId="42" fillId="6" borderId="71" xfId="26" applyNumberFormat="1" applyFont="1" applyFill="1" applyBorder="1" applyAlignment="1">
      <alignment vertical="center"/>
    </xf>
    <xf numFmtId="0" fontId="42" fillId="0" borderId="10" xfId="26" applyFont="1" applyBorder="1" applyAlignment="1">
      <alignment vertical="center"/>
    </xf>
    <xf numFmtId="172" fontId="42" fillId="6" borderId="72" xfId="26" applyNumberFormat="1" applyFont="1" applyFill="1" applyBorder="1" applyAlignment="1">
      <alignment vertical="center"/>
    </xf>
    <xf numFmtId="172" fontId="42" fillId="0" borderId="10" xfId="26" applyNumberFormat="1" applyFont="1" applyBorder="1" applyAlignment="1">
      <alignment vertical="center"/>
    </xf>
    <xf numFmtId="44" fontId="31" fillId="0" borderId="10" xfId="26" applyNumberFormat="1" applyFont="1" applyBorder="1" applyAlignment="1">
      <alignment vertical="center"/>
    </xf>
    <xf numFmtId="172" fontId="42" fillId="0" borderId="72" xfId="26" applyNumberFormat="1" applyFont="1" applyBorder="1" applyAlignment="1">
      <alignment vertical="center"/>
    </xf>
    <xf numFmtId="172" fontId="41" fillId="0" borderId="72" xfId="26" applyNumberFormat="1" applyFont="1" applyBorder="1" applyAlignment="1">
      <alignment vertical="center"/>
    </xf>
    <xf numFmtId="165" fontId="42" fillId="0" borderId="10" xfId="26" applyNumberFormat="1" applyFont="1" applyBorder="1" applyAlignment="1">
      <alignment vertical="center"/>
    </xf>
    <xf numFmtId="10" fontId="42" fillId="0" borderId="72" xfId="27" applyNumberFormat="1" applyFont="1" applyBorder="1" applyAlignment="1">
      <alignment horizontal="center" vertical="center"/>
    </xf>
    <xf numFmtId="0" fontId="42" fillId="0" borderId="49" xfId="26" applyFont="1" applyFill="1" applyBorder="1" applyAlignment="1">
      <alignment vertical="center"/>
    </xf>
    <xf numFmtId="10" fontId="42" fillId="0" borderId="73" xfId="27" applyNumberFormat="1" applyFont="1" applyFill="1" applyBorder="1" applyAlignment="1">
      <alignment horizontal="center" vertical="center"/>
    </xf>
    <xf numFmtId="0" fontId="31" fillId="0" borderId="10" xfId="26" quotePrefix="1" applyFont="1" applyBorder="1" applyAlignment="1">
      <alignment horizontal="left" vertical="center" wrapText="1"/>
    </xf>
    <xf numFmtId="0" fontId="40" fillId="0" borderId="10" xfId="26" quotePrefix="1" applyFont="1" applyBorder="1" applyAlignment="1">
      <alignment horizontal="left" vertical="center" wrapText="1"/>
    </xf>
    <xf numFmtId="0" fontId="41" fillId="0" borderId="10" xfId="26" applyFont="1" applyFill="1" applyBorder="1" applyAlignment="1">
      <alignment horizontal="center" vertical="center" wrapText="1"/>
    </xf>
    <xf numFmtId="0" fontId="41" fillId="0" borderId="10" xfId="26" applyFont="1" applyFill="1" applyBorder="1" applyAlignment="1">
      <alignment horizontal="left" vertical="center" wrapText="1"/>
    </xf>
    <xf numFmtId="0" fontId="42" fillId="0" borderId="10" xfId="26" quotePrefix="1" applyFont="1" applyFill="1" applyBorder="1" applyAlignment="1">
      <alignment horizontal="left" vertical="center" wrapText="1"/>
    </xf>
    <xf numFmtId="0" fontId="42" fillId="0" borderId="10" xfId="26" applyFont="1" applyFill="1" applyBorder="1" applyAlignment="1">
      <alignment horizontal="left" vertical="center" wrapText="1"/>
    </xf>
    <xf numFmtId="0" fontId="26" fillId="0" borderId="10" xfId="26" applyFont="1" applyFill="1" applyBorder="1" applyAlignment="1"/>
    <xf numFmtId="15" fontId="37" fillId="0" borderId="59" xfId="25" applyNumberFormat="1" applyFont="1" applyBorder="1" applyAlignment="1">
      <alignment horizontal="center"/>
    </xf>
    <xf numFmtId="0" fontId="42" fillId="0" borderId="10" xfId="26" applyFont="1" applyFill="1" applyBorder="1" applyAlignment="1">
      <alignment vertical="center" wrapText="1"/>
    </xf>
    <xf numFmtId="0" fontId="41" fillId="0" borderId="10" xfId="26" quotePrefix="1" applyFont="1" applyFill="1" applyBorder="1" applyAlignment="1">
      <alignment horizontal="left" vertical="center" wrapText="1"/>
    </xf>
    <xf numFmtId="0" fontId="41" fillId="0" borderId="10" xfId="26" applyFont="1" applyFill="1" applyBorder="1" applyAlignment="1">
      <alignment vertical="center"/>
    </xf>
    <xf numFmtId="0" fontId="42" fillId="0" borderId="10" xfId="26" applyFont="1" applyFill="1" applyBorder="1" applyAlignment="1">
      <alignment horizontal="left" vertical="center"/>
    </xf>
    <xf numFmtId="0" fontId="42" fillId="7" borderId="74" xfId="26" applyFont="1" applyFill="1" applyBorder="1" applyAlignment="1">
      <alignment horizontal="left" vertical="center"/>
    </xf>
    <xf numFmtId="0" fontId="42" fillId="7" borderId="75" xfId="26" applyFont="1" applyFill="1" applyBorder="1" applyAlignment="1">
      <alignment vertical="center"/>
    </xf>
    <xf numFmtId="0" fontId="44" fillId="7" borderId="75" xfId="26" applyFont="1" applyFill="1" applyBorder="1" applyAlignment="1">
      <alignment vertical="center"/>
    </xf>
    <xf numFmtId="0" fontId="42" fillId="7" borderId="76" xfId="26" applyFont="1" applyFill="1" applyBorder="1" applyAlignment="1">
      <alignment vertical="center"/>
    </xf>
    <xf numFmtId="0" fontId="42" fillId="7" borderId="79" xfId="26" applyFont="1" applyFill="1" applyBorder="1" applyAlignment="1">
      <alignment horizontal="left" vertical="center"/>
    </xf>
    <xf numFmtId="0" fontId="42" fillId="7" borderId="80" xfId="26" applyFont="1" applyFill="1" applyBorder="1" applyAlignment="1">
      <alignment vertical="center"/>
    </xf>
    <xf numFmtId="0" fontId="42" fillId="7" borderId="77" xfId="26" applyFont="1" applyFill="1" applyBorder="1" applyAlignment="1">
      <alignment horizontal="left" vertical="center"/>
    </xf>
    <xf numFmtId="0" fontId="42" fillId="7" borderId="81" xfId="26" applyFont="1" applyFill="1" applyBorder="1" applyAlignment="1">
      <alignment vertical="center"/>
    </xf>
    <xf numFmtId="0" fontId="44" fillId="7" borderId="81" xfId="26" applyFont="1" applyFill="1" applyBorder="1" applyAlignment="1">
      <alignment vertical="center"/>
    </xf>
    <xf numFmtId="0" fontId="42" fillId="7" borderId="82" xfId="26" applyFont="1" applyFill="1" applyBorder="1" applyAlignment="1">
      <alignment vertical="center"/>
    </xf>
    <xf numFmtId="0" fontId="42" fillId="0" borderId="83" xfId="26" applyFont="1" applyBorder="1" applyAlignment="1">
      <alignment horizontal="left" vertical="center"/>
    </xf>
    <xf numFmtId="173" fontId="43" fillId="0" borderId="10" xfId="26" applyNumberFormat="1" applyFont="1" applyBorder="1" applyAlignment="1">
      <alignment horizontal="center" vertical="center"/>
    </xf>
    <xf numFmtId="0" fontId="11" fillId="2" borderId="54" xfId="0" applyFont="1" applyFill="1" applyBorder="1" applyAlignment="1">
      <alignment vertical="center"/>
    </xf>
    <xf numFmtId="0" fontId="0" fillId="0" borderId="10" xfId="1" applyFont="1" applyFill="1" applyBorder="1" applyAlignment="1">
      <alignment vertical="center"/>
    </xf>
    <xf numFmtId="49" fontId="16" fillId="0" borderId="10" xfId="1" applyNumberFormat="1" applyFont="1" applyFill="1" applyBorder="1" applyAlignment="1">
      <alignment vertical="center"/>
    </xf>
    <xf numFmtId="164" fontId="16" fillId="0" borderId="10" xfId="1" applyNumberFormat="1" applyFont="1" applyFill="1" applyBorder="1" applyAlignment="1">
      <alignment horizontal="center" vertical="center"/>
    </xf>
    <xf numFmtId="0" fontId="0" fillId="0" borderId="10" xfId="1" applyFont="1" applyFill="1" applyBorder="1"/>
    <xf numFmtId="0" fontId="17" fillId="0" borderId="10" xfId="1" applyFont="1" applyFill="1" applyBorder="1" applyAlignment="1">
      <alignment vertical="center"/>
    </xf>
    <xf numFmtId="164" fontId="17" fillId="0" borderId="10" xfId="1" applyNumberFormat="1" applyFont="1" applyFill="1" applyBorder="1" applyAlignment="1">
      <alignment vertical="center"/>
    </xf>
    <xf numFmtId="0" fontId="17" fillId="0" borderId="10" xfId="1" applyFont="1" applyFill="1" applyBorder="1"/>
    <xf numFmtId="0" fontId="0" fillId="0" borderId="86" xfId="1" applyFont="1" applyFill="1" applyBorder="1" applyAlignment="1">
      <alignment vertical="center"/>
    </xf>
    <xf numFmtId="164" fontId="15" fillId="0" borderId="87" xfId="1" applyNumberFormat="1" applyFont="1" applyFill="1" applyBorder="1" applyAlignment="1">
      <alignment horizontal="center" vertical="center"/>
    </xf>
    <xf numFmtId="164" fontId="0" fillId="0" borderId="87" xfId="1" applyNumberFormat="1" applyFont="1" applyFill="1" applyBorder="1" applyAlignment="1">
      <alignment vertical="center"/>
    </xf>
    <xf numFmtId="0" fontId="0" fillId="0" borderId="84" xfId="1" applyFont="1" applyFill="1" applyBorder="1" applyAlignment="1">
      <alignment vertical="center"/>
    </xf>
    <xf numFmtId="164" fontId="0" fillId="0" borderId="85" xfId="1" applyNumberFormat="1" applyFont="1" applyFill="1" applyBorder="1" applyAlignment="1">
      <alignment vertical="center"/>
    </xf>
    <xf numFmtId="0" fontId="0" fillId="0" borderId="85" xfId="1" applyFont="1" applyFill="1" applyBorder="1" applyAlignment="1">
      <alignment vertical="center"/>
    </xf>
    <xf numFmtId="0" fontId="0" fillId="0" borderId="85" xfId="1" applyNumberFormat="1" applyFont="1" applyFill="1" applyBorder="1" applyAlignment="1">
      <alignment vertical="center"/>
    </xf>
    <xf numFmtId="0" fontId="0" fillId="0" borderId="88" xfId="1" applyFont="1" applyFill="1" applyBorder="1" applyAlignment="1">
      <alignment vertical="center"/>
    </xf>
    <xf numFmtId="164" fontId="0" fillId="0" borderId="89" xfId="1" applyNumberFormat="1" applyFont="1" applyFill="1" applyBorder="1" applyAlignment="1">
      <alignment vertical="center"/>
    </xf>
    <xf numFmtId="0" fontId="0" fillId="0" borderId="89" xfId="1" applyFont="1" applyFill="1" applyBorder="1" applyAlignment="1">
      <alignment vertical="center"/>
    </xf>
    <xf numFmtId="0" fontId="41" fillId="0" borderId="90" xfId="26" applyFont="1" applyBorder="1" applyAlignment="1">
      <alignment vertical="center"/>
    </xf>
    <xf numFmtId="0" fontId="42" fillId="0" borderId="91" xfId="26" applyFont="1" applyBorder="1" applyAlignment="1">
      <alignment vertical="center"/>
    </xf>
    <xf numFmtId="0" fontId="42" fillId="0" borderId="92" xfId="26" applyFont="1" applyBorder="1" applyAlignment="1">
      <alignment horizontal="left" vertical="center"/>
    </xf>
    <xf numFmtId="0" fontId="42" fillId="0" borderId="93" xfId="26" applyFont="1" applyBorder="1" applyAlignment="1">
      <alignment horizontal="left" vertical="center"/>
    </xf>
    <xf numFmtId="0" fontId="42" fillId="0" borderId="94" xfId="26" applyFont="1" applyBorder="1" applyAlignment="1">
      <alignment vertical="center"/>
    </xf>
    <xf numFmtId="0" fontId="42" fillId="0" borderId="95" xfId="26" applyFont="1" applyBorder="1" applyAlignment="1">
      <alignment vertical="center"/>
    </xf>
    <xf numFmtId="0" fontId="42" fillId="0" borderId="96" xfId="26" applyFont="1" applyBorder="1" applyAlignment="1">
      <alignment horizontal="left" vertical="center"/>
    </xf>
    <xf numFmtId="0" fontId="42" fillId="0" borderId="97" xfId="26" applyFont="1" applyBorder="1" applyAlignment="1">
      <alignment vertical="center"/>
    </xf>
    <xf numFmtId="0" fontId="42" fillId="0" borderId="98" xfId="26" applyFont="1" applyBorder="1" applyAlignment="1">
      <alignment vertical="center"/>
    </xf>
    <xf numFmtId="0" fontId="31" fillId="0" borderId="100" xfId="26" applyFont="1" applyBorder="1" applyAlignment="1">
      <alignment vertical="center"/>
    </xf>
    <xf numFmtId="0" fontId="31" fillId="0" borderId="101" xfId="26" applyFont="1" applyBorder="1" applyAlignment="1">
      <alignment vertical="center"/>
    </xf>
    <xf numFmtId="0" fontId="43" fillId="0" borderId="101" xfId="26" applyFont="1" applyBorder="1" applyAlignment="1">
      <alignment horizontal="center" vertical="center"/>
    </xf>
    <xf numFmtId="0" fontId="31" fillId="0" borderId="101" xfId="26" quotePrefix="1" applyFont="1" applyBorder="1" applyAlignment="1">
      <alignment horizontal="left" vertical="center" wrapText="1"/>
    </xf>
    <xf numFmtId="0" fontId="42" fillId="0" borderId="100" xfId="26" applyFont="1" applyBorder="1" applyAlignment="1">
      <alignment vertical="center"/>
    </xf>
    <xf numFmtId="0" fontId="38" fillId="0" borderId="10" xfId="25" applyFont="1"/>
    <xf numFmtId="0" fontId="2" fillId="0" borderId="101" xfId="25" applyBorder="1"/>
    <xf numFmtId="0" fontId="38" fillId="0" borderId="100" xfId="25" applyFont="1" applyBorder="1"/>
    <xf numFmtId="0" fontId="2" fillId="0" borderId="102" xfId="25" applyBorder="1"/>
    <xf numFmtId="0" fontId="2" fillId="0" borderId="103" xfId="25" applyBorder="1"/>
    <xf numFmtId="0" fontId="2" fillId="0" borderId="104" xfId="25" applyBorder="1"/>
    <xf numFmtId="0" fontId="18" fillId="0" borderId="21" xfId="1" applyFont="1" applyFill="1" applyBorder="1" applyAlignment="1">
      <alignment horizontal="center" vertical="center"/>
    </xf>
    <xf numFmtId="174" fontId="26" fillId="0" borderId="10" xfId="26" applyNumberFormat="1" applyFont="1" applyFill="1" applyBorder="1" applyAlignment="1"/>
    <xf numFmtId="44" fontId="42" fillId="0" borderId="64" xfId="26" applyNumberFormat="1" applyFont="1" applyFill="1" applyBorder="1" applyAlignment="1">
      <alignment vertical="center"/>
    </xf>
    <xf numFmtId="167" fontId="41" fillId="0" borderId="60" xfId="26" applyNumberFormat="1" applyFont="1" applyFill="1" applyBorder="1" applyAlignment="1">
      <alignment vertical="center"/>
    </xf>
    <xf numFmtId="0" fontId="42" fillId="0" borderId="66" xfId="26" applyFont="1" applyBorder="1" applyAlignment="1">
      <alignment horizontal="left" vertical="center"/>
    </xf>
    <xf numFmtId="2" fontId="42" fillId="0" borderId="59" xfId="26" applyNumberFormat="1" applyFont="1" applyBorder="1" applyAlignment="1">
      <alignment vertical="center"/>
    </xf>
    <xf numFmtId="9" fontId="42" fillId="0" borderId="59" xfId="27" applyFont="1" applyBorder="1" applyAlignment="1">
      <alignment vertical="center"/>
    </xf>
    <xf numFmtId="172" fontId="42" fillId="0" borderId="25" xfId="26" applyNumberFormat="1" applyFont="1" applyBorder="1" applyAlignment="1">
      <alignment vertical="center"/>
    </xf>
    <xf numFmtId="0" fontId="18" fillId="2" borderId="10" xfId="0" applyFont="1" applyFill="1" applyBorder="1" applyAlignment="1">
      <alignment vertical="center"/>
    </xf>
    <xf numFmtId="49" fontId="21" fillId="2" borderId="10" xfId="0" applyNumberFormat="1" applyFont="1" applyFill="1" applyBorder="1" applyAlignment="1">
      <alignment vertical="center"/>
    </xf>
    <xf numFmtId="49" fontId="21" fillId="2" borderId="10" xfId="0" applyNumberFormat="1" applyFont="1" applyFill="1" applyBorder="1" applyAlignment="1">
      <alignment vertical="center" wrapText="1"/>
    </xf>
    <xf numFmtId="49" fontId="21" fillId="2" borderId="10" xfId="0" applyNumberFormat="1" applyFont="1" applyFill="1" applyBorder="1" applyAlignment="1">
      <alignment horizontal="center" vertical="center" wrapText="1"/>
    </xf>
    <xf numFmtId="169" fontId="18" fillId="2" borderId="10" xfId="0" applyNumberFormat="1" applyFont="1" applyFill="1" applyBorder="1" applyAlignment="1">
      <alignment vertical="center"/>
    </xf>
    <xf numFmtId="0" fontId="18" fillId="0" borderId="0" xfId="0" applyNumberFormat="1" applyFont="1" applyAlignment="1">
      <alignment vertical="center"/>
    </xf>
    <xf numFmtId="0" fontId="13" fillId="0" borderId="30" xfId="1" applyNumberFormat="1" applyFont="1" applyFill="1" applyBorder="1" applyAlignment="1">
      <alignment horizontal="center" vertical="center"/>
    </xf>
    <xf numFmtId="49" fontId="21" fillId="2" borderId="43" xfId="0" applyNumberFormat="1" applyFont="1" applyFill="1" applyBorder="1" applyAlignment="1">
      <alignment vertical="center" wrapText="1"/>
    </xf>
    <xf numFmtId="49" fontId="13" fillId="2" borderId="43" xfId="0" applyNumberFormat="1" applyFont="1" applyFill="1" applyBorder="1" applyAlignment="1">
      <alignment vertical="center" wrapText="1"/>
    </xf>
    <xf numFmtId="49" fontId="13" fillId="2" borderId="43" xfId="0" applyNumberFormat="1" applyFont="1" applyFill="1" applyBorder="1" applyAlignment="1">
      <alignment horizontal="center" vertical="center" wrapText="1"/>
    </xf>
    <xf numFmtId="167" fontId="13" fillId="2" borderId="43" xfId="0" applyNumberFormat="1" applyFont="1" applyFill="1" applyBorder="1" applyAlignment="1">
      <alignment vertical="center"/>
    </xf>
    <xf numFmtId="0" fontId="13" fillId="2" borderId="28" xfId="0" applyFont="1" applyFill="1" applyBorder="1" applyAlignment="1">
      <alignment vertical="center"/>
    </xf>
    <xf numFmtId="164" fontId="13" fillId="3" borderId="44"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0" fontId="13" fillId="2" borderId="43" xfId="0" applyFont="1" applyFill="1" applyBorder="1" applyAlignment="1">
      <alignment vertical="center"/>
    </xf>
    <xf numFmtId="0" fontId="13" fillId="0" borderId="0" xfId="0" applyNumberFormat="1" applyFont="1"/>
    <xf numFmtId="0" fontId="13" fillId="0" borderId="10" xfId="0" applyNumberFormat="1" applyFont="1" applyBorder="1"/>
    <xf numFmtId="0" fontId="13" fillId="2" borderId="16" xfId="0" applyFont="1" applyFill="1" applyBorder="1" applyAlignment="1">
      <alignment vertical="center"/>
    </xf>
    <xf numFmtId="0" fontId="13" fillId="2" borderId="16" xfId="0" applyFont="1" applyFill="1" applyBorder="1" applyAlignment="1">
      <alignment vertical="center" wrapText="1"/>
    </xf>
    <xf numFmtId="0" fontId="13" fillId="2" borderId="16" xfId="0" applyFont="1" applyFill="1" applyBorder="1" applyAlignment="1">
      <alignment horizontal="right" vertical="center"/>
    </xf>
    <xf numFmtId="0" fontId="13" fillId="0" borderId="0" xfId="0" applyNumberFormat="1" applyFont="1" applyAlignment="1">
      <alignment vertical="center"/>
    </xf>
    <xf numFmtId="49" fontId="23" fillId="2" borderId="15" xfId="0" applyNumberFormat="1" applyFont="1" applyFill="1" applyBorder="1" applyAlignment="1">
      <alignment horizontal="left" vertical="center"/>
    </xf>
    <xf numFmtId="0" fontId="13" fillId="0" borderId="10" xfId="0" applyNumberFormat="1" applyFont="1" applyBorder="1" applyAlignment="1">
      <alignment vertical="center"/>
    </xf>
    <xf numFmtId="4" fontId="13" fillId="0" borderId="0" xfId="0" applyNumberFormat="1" applyFont="1" applyAlignment="1">
      <alignment vertical="center"/>
    </xf>
    <xf numFmtId="0" fontId="13" fillId="0" borderId="0" xfId="0" applyNumberFormat="1" applyFont="1" applyAlignment="1">
      <alignment horizontal="right" vertical="center"/>
    </xf>
    <xf numFmtId="0" fontId="13" fillId="2" borderId="43" xfId="0" applyFont="1" applyFill="1" applyBorder="1" applyAlignment="1">
      <alignment horizontal="right" vertical="center"/>
    </xf>
    <xf numFmtId="169" fontId="13" fillId="2" borderId="43" xfId="0" applyNumberFormat="1" applyFont="1" applyFill="1" applyBorder="1" applyAlignment="1">
      <alignment vertical="center"/>
    </xf>
    <xf numFmtId="0" fontId="13" fillId="2" borderId="43" xfId="0" applyNumberFormat="1" applyFont="1" applyFill="1" applyBorder="1" applyAlignment="1">
      <alignment horizontal="right" vertical="center"/>
    </xf>
    <xf numFmtId="164" fontId="13" fillId="3" borderId="44" xfId="0" applyNumberFormat="1" applyFont="1" applyFill="1" applyBorder="1" applyAlignment="1">
      <alignment vertical="center" wrapText="1"/>
    </xf>
    <xf numFmtId="49" fontId="27" fillId="0" borderId="43" xfId="23" applyNumberFormat="1" applyFont="1" applyBorder="1" applyAlignment="1">
      <alignment vertical="center" wrapText="1"/>
    </xf>
    <xf numFmtId="49" fontId="32" fillId="0" borderId="43" xfId="23" applyNumberFormat="1" applyFont="1" applyBorder="1" applyAlignment="1">
      <alignment vertical="center" wrapText="1"/>
    </xf>
    <xf numFmtId="0" fontId="32" fillId="0" borderId="43" xfId="23" applyFont="1" applyBorder="1" applyAlignment="1">
      <alignment horizontal="right" vertical="center"/>
    </xf>
    <xf numFmtId="0" fontId="21" fillId="0" borderId="43" xfId="0" applyFont="1" applyBorder="1" applyAlignment="1">
      <alignment vertical="center"/>
    </xf>
    <xf numFmtId="49" fontId="13" fillId="2" borderId="43" xfId="0" applyNumberFormat="1" applyFont="1" applyFill="1" applyBorder="1" applyAlignment="1">
      <alignment horizontal="right" vertical="center" wrapText="1"/>
    </xf>
    <xf numFmtId="0" fontId="32" fillId="0" borderId="43" xfId="23" applyFont="1" applyBorder="1" applyAlignment="1">
      <alignment vertical="center"/>
    </xf>
    <xf numFmtId="168" fontId="13" fillId="2" borderId="43" xfId="0" applyNumberFormat="1" applyFont="1" applyFill="1" applyBorder="1" applyAlignment="1">
      <alignment horizontal="center" vertical="center"/>
    </xf>
    <xf numFmtId="49" fontId="13" fillId="2" borderId="109" xfId="0" applyNumberFormat="1" applyFont="1" applyFill="1" applyBorder="1" applyAlignment="1">
      <alignment vertical="center" wrapText="1"/>
    </xf>
    <xf numFmtId="49" fontId="13" fillId="2" borderId="109" xfId="0" applyNumberFormat="1" applyFont="1" applyFill="1" applyBorder="1" applyAlignment="1">
      <alignment horizontal="center" vertical="center" wrapText="1"/>
    </xf>
    <xf numFmtId="0" fontId="13" fillId="2" borderId="109" xfId="0" applyFont="1" applyFill="1" applyBorder="1" applyAlignment="1">
      <alignment horizontal="right" vertical="center"/>
    </xf>
    <xf numFmtId="169" fontId="13" fillId="2" borderId="109" xfId="0" applyNumberFormat="1" applyFont="1" applyFill="1" applyBorder="1" applyAlignment="1">
      <alignment vertical="center"/>
    </xf>
    <xf numFmtId="164" fontId="13" fillId="3" borderId="110" xfId="0" applyNumberFormat="1" applyFont="1" applyFill="1" applyBorder="1" applyAlignment="1">
      <alignment horizontal="center" vertical="center" wrapText="1"/>
    </xf>
    <xf numFmtId="0" fontId="13" fillId="2" borderId="28" xfId="0" applyFont="1" applyFill="1" applyBorder="1" applyAlignment="1">
      <alignment horizontal="right" vertical="center"/>
    </xf>
    <xf numFmtId="0" fontId="13" fillId="2" borderId="111" xfId="0" applyFont="1" applyFill="1" applyBorder="1" applyAlignment="1">
      <alignment vertical="center"/>
    </xf>
    <xf numFmtId="0" fontId="13" fillId="2" borderId="44" xfId="0" applyFont="1" applyFill="1" applyBorder="1" applyAlignment="1">
      <alignment vertical="center"/>
    </xf>
    <xf numFmtId="168" fontId="13" fillId="2" borderId="44" xfId="0" applyNumberFormat="1" applyFont="1" applyFill="1" applyBorder="1" applyAlignment="1">
      <alignment horizontal="center" vertical="center"/>
    </xf>
    <xf numFmtId="168" fontId="13" fillId="2" borderId="28" xfId="0" applyNumberFormat="1" applyFont="1" applyFill="1" applyBorder="1" applyAlignment="1">
      <alignment horizontal="right" vertical="center"/>
    </xf>
    <xf numFmtId="3" fontId="13" fillId="2" borderId="28" xfId="0" applyNumberFormat="1" applyFont="1" applyFill="1" applyBorder="1" applyAlignment="1">
      <alignment horizontal="right" vertical="center"/>
    </xf>
    <xf numFmtId="168" fontId="13" fillId="2" borderId="108" xfId="0" applyNumberFormat="1" applyFont="1" applyFill="1" applyBorder="1" applyAlignment="1">
      <alignment horizontal="right" vertical="center"/>
    </xf>
    <xf numFmtId="168" fontId="13" fillId="2" borderId="109" xfId="0" applyNumberFormat="1" applyFont="1" applyFill="1" applyBorder="1" applyAlignment="1">
      <alignment horizontal="center" vertical="center"/>
    </xf>
    <xf numFmtId="168" fontId="13" fillId="2" borderId="110" xfId="0" applyNumberFormat="1" applyFont="1" applyFill="1" applyBorder="1" applyAlignment="1">
      <alignment horizontal="center" vertical="center"/>
    </xf>
    <xf numFmtId="0" fontId="13" fillId="2" borderId="112" xfId="0" applyFont="1" applyFill="1" applyBorder="1" applyAlignment="1">
      <alignment vertical="center"/>
    </xf>
    <xf numFmtId="0" fontId="13" fillId="2" borderId="113" xfId="0" applyFont="1" applyFill="1" applyBorder="1" applyAlignment="1">
      <alignment vertical="center"/>
    </xf>
    <xf numFmtId="167" fontId="13" fillId="2" borderId="28" xfId="0" applyNumberFormat="1" applyFont="1" applyFill="1" applyBorder="1" applyAlignment="1">
      <alignment vertical="center"/>
    </xf>
    <xf numFmtId="167" fontId="13" fillId="2" borderId="108" xfId="0" applyNumberFormat="1" applyFont="1" applyFill="1" applyBorder="1" applyAlignment="1">
      <alignment horizontal="center" vertical="center"/>
    </xf>
    <xf numFmtId="167" fontId="13" fillId="2" borderId="109" xfId="0" applyNumberFormat="1" applyFont="1" applyFill="1" applyBorder="1" applyAlignment="1">
      <alignment horizontal="center" vertical="center"/>
    </xf>
    <xf numFmtId="0" fontId="13" fillId="0" borderId="0" xfId="0" applyNumberFormat="1" applyFont="1" applyAlignment="1">
      <alignment horizontal="center" vertical="center"/>
    </xf>
    <xf numFmtId="49" fontId="13" fillId="2" borderId="43" xfId="0" applyNumberFormat="1" applyFont="1" applyFill="1" applyBorder="1" applyAlignment="1">
      <alignment vertical="center"/>
    </xf>
    <xf numFmtId="2" fontId="13" fillId="2" borderId="43" xfId="0" applyNumberFormat="1" applyFont="1" applyFill="1" applyBorder="1" applyAlignment="1">
      <alignment vertical="center" wrapText="1"/>
    </xf>
    <xf numFmtId="49" fontId="13" fillId="0" borderId="43" xfId="0" applyNumberFormat="1" applyFont="1" applyFill="1" applyBorder="1" applyAlignment="1">
      <alignment vertical="center" wrapText="1"/>
    </xf>
    <xf numFmtId="0" fontId="13" fillId="0" borderId="10" xfId="0" applyNumberFormat="1" applyFont="1" applyFill="1" applyBorder="1" applyAlignment="1">
      <alignment vertical="center"/>
    </xf>
    <xf numFmtId="0" fontId="13" fillId="0" borderId="10" xfId="0" applyNumberFormat="1" applyFont="1" applyBorder="1" applyAlignment="1">
      <alignment horizontal="right" vertical="center"/>
    </xf>
    <xf numFmtId="164" fontId="21" fillId="2" borderId="18" xfId="0" applyNumberFormat="1" applyFont="1" applyFill="1" applyBorder="1" applyAlignment="1">
      <alignment horizontal="center" vertical="center"/>
    </xf>
    <xf numFmtId="0" fontId="13" fillId="2" borderId="30" xfId="0" applyFont="1" applyFill="1" applyBorder="1" applyAlignment="1">
      <alignment horizontal="left" vertical="center" wrapText="1"/>
    </xf>
    <xf numFmtId="0" fontId="13" fillId="2" borderId="30" xfId="0" applyFont="1" applyFill="1" applyBorder="1" applyAlignment="1">
      <alignment horizontal="center" vertical="center" wrapText="1"/>
    </xf>
    <xf numFmtId="1" fontId="13" fillId="2" borderId="30" xfId="0" applyNumberFormat="1" applyFont="1" applyFill="1" applyBorder="1" applyAlignment="1">
      <alignment horizontal="right" vertical="center" wrapText="1"/>
    </xf>
    <xf numFmtId="164" fontId="13" fillId="2" borderId="30" xfId="0" applyNumberFormat="1" applyFont="1" applyFill="1" applyBorder="1" applyAlignment="1">
      <alignment horizontal="right" vertical="center" wrapText="1"/>
    </xf>
    <xf numFmtId="164" fontId="13" fillId="2" borderId="30" xfId="0" applyNumberFormat="1" applyFont="1" applyFill="1" applyBorder="1" applyAlignment="1">
      <alignment horizontal="center" vertical="center" wrapText="1"/>
    </xf>
    <xf numFmtId="168" fontId="13" fillId="2" borderId="30" xfId="0" applyNumberFormat="1" applyFont="1" applyFill="1" applyBorder="1" applyAlignment="1">
      <alignment horizontal="center" vertical="center" wrapText="1"/>
    </xf>
    <xf numFmtId="0" fontId="13" fillId="2" borderId="17" xfId="0" applyFont="1" applyFill="1" applyBorder="1" applyAlignment="1">
      <alignment vertical="center"/>
    </xf>
    <xf numFmtId="0" fontId="0" fillId="0" borderId="10" xfId="1" applyNumberFormat="1" applyFont="1" applyBorder="1"/>
    <xf numFmtId="0" fontId="10" fillId="0" borderId="115" xfId="1" applyFont="1" applyFill="1" applyBorder="1" applyAlignment="1">
      <alignment horizontal="center" vertical="center" wrapText="1"/>
    </xf>
    <xf numFmtId="0" fontId="12" fillId="0" borderId="116" xfId="1" applyFont="1" applyFill="1" applyBorder="1" applyAlignment="1">
      <alignment horizontal="center" vertical="center" wrapText="1"/>
    </xf>
    <xf numFmtId="0" fontId="18" fillId="0" borderId="10" xfId="1" applyNumberFormat="1" applyFont="1" applyAlignment="1">
      <alignment vertical="center"/>
    </xf>
    <xf numFmtId="0" fontId="13" fillId="0" borderId="30" xfId="1" applyFont="1" applyFill="1" applyBorder="1" applyAlignment="1">
      <alignment horizontal="center" vertical="center"/>
    </xf>
    <xf numFmtId="0" fontId="18" fillId="0" borderId="10" xfId="1" applyNumberFormat="1" applyFont="1" applyAlignment="1">
      <alignment horizontal="center" vertical="center"/>
    </xf>
    <xf numFmtId="164" fontId="13" fillId="2" borderId="18" xfId="0" applyNumberFormat="1" applyFont="1" applyFill="1" applyBorder="1" applyAlignment="1">
      <alignment horizontal="center" vertical="center"/>
    </xf>
    <xf numFmtId="0" fontId="13" fillId="2" borderId="18" xfId="0" applyFont="1" applyFill="1" applyBorder="1" applyAlignment="1">
      <alignment vertical="center"/>
    </xf>
    <xf numFmtId="49" fontId="21" fillId="2" borderId="117" xfId="0" applyNumberFormat="1" applyFont="1" applyFill="1" applyBorder="1" applyAlignment="1">
      <alignment horizontal="left" vertical="center"/>
    </xf>
    <xf numFmtId="0" fontId="21" fillId="2" borderId="10" xfId="0" applyFont="1" applyFill="1" applyBorder="1" applyAlignment="1">
      <alignment horizontal="center" vertical="center"/>
    </xf>
    <xf numFmtId="164" fontId="21" fillId="2" borderId="10" xfId="0" applyNumberFormat="1" applyFont="1" applyFill="1" applyBorder="1" applyAlignment="1">
      <alignment horizontal="center" vertical="center"/>
    </xf>
    <xf numFmtId="0" fontId="21" fillId="2" borderId="10" xfId="0" applyFont="1" applyFill="1" applyBorder="1" applyAlignment="1">
      <alignment vertical="center"/>
    </xf>
    <xf numFmtId="0" fontId="21" fillId="2" borderId="10" xfId="0" applyFont="1" applyFill="1" applyBorder="1" applyAlignment="1">
      <alignment horizontal="right" vertical="center"/>
    </xf>
    <xf numFmtId="49" fontId="21" fillId="2" borderId="118" xfId="0" applyNumberFormat="1" applyFont="1" applyFill="1" applyBorder="1" applyAlignment="1">
      <alignment vertical="top"/>
    </xf>
    <xf numFmtId="49" fontId="21" fillId="2" borderId="30" xfId="0" applyNumberFormat="1" applyFont="1" applyFill="1" applyBorder="1" applyAlignment="1">
      <alignment vertical="top" wrapText="1"/>
    </xf>
    <xf numFmtId="49" fontId="21" fillId="2" borderId="30" xfId="0" applyNumberFormat="1" applyFont="1" applyFill="1" applyBorder="1" applyAlignment="1">
      <alignment horizontal="center" vertical="top" wrapText="1"/>
    </xf>
    <xf numFmtId="169" fontId="13" fillId="2" borderId="30" xfId="0" applyNumberFormat="1" applyFont="1" applyFill="1" applyBorder="1" applyAlignment="1">
      <alignment vertical="top"/>
    </xf>
    <xf numFmtId="164" fontId="13" fillId="5" borderId="119" xfId="0" applyNumberFormat="1" applyFont="1" applyFill="1" applyBorder="1" applyAlignment="1">
      <alignment horizontal="center" vertical="center" wrapText="1"/>
    </xf>
    <xf numFmtId="0" fontId="13" fillId="2" borderId="118" xfId="0" applyFont="1" applyFill="1" applyBorder="1" applyAlignment="1">
      <alignment horizontal="left" vertical="center" wrapText="1"/>
    </xf>
    <xf numFmtId="0" fontId="50" fillId="2" borderId="120" xfId="0" applyFont="1" applyFill="1" applyBorder="1" applyAlignment="1">
      <alignment horizontal="left" vertical="center" wrapText="1"/>
    </xf>
    <xf numFmtId="0" fontId="50" fillId="2" borderId="58" xfId="0" applyFont="1" applyFill="1" applyBorder="1" applyAlignment="1">
      <alignment horizontal="left" vertical="center" wrapText="1"/>
    </xf>
    <xf numFmtId="0" fontId="50" fillId="2" borderId="58" xfId="0" applyFont="1" applyFill="1" applyBorder="1" applyAlignment="1">
      <alignment horizontal="center" vertical="center" wrapText="1"/>
    </xf>
    <xf numFmtId="1" fontId="50" fillId="2" borderId="58" xfId="0" applyNumberFormat="1" applyFont="1" applyFill="1" applyBorder="1" applyAlignment="1">
      <alignment horizontal="right" vertical="center" wrapText="1"/>
    </xf>
    <xf numFmtId="164" fontId="50" fillId="2" borderId="58" xfId="0" applyNumberFormat="1" applyFont="1" applyFill="1" applyBorder="1" applyAlignment="1">
      <alignment horizontal="right" vertical="center" wrapText="1"/>
    </xf>
    <xf numFmtId="168" fontId="13" fillId="2" borderId="58" xfId="0" applyNumberFormat="1" applyFont="1" applyFill="1" applyBorder="1" applyAlignment="1">
      <alignment vertical="center"/>
    </xf>
    <xf numFmtId="0" fontId="13" fillId="2" borderId="58" xfId="0" applyFont="1" applyFill="1" applyBorder="1" applyAlignment="1">
      <alignment vertical="center"/>
    </xf>
    <xf numFmtId="164" fontId="13" fillId="5" borderId="121" xfId="0" applyNumberFormat="1" applyFont="1" applyFill="1" applyBorder="1" applyAlignment="1">
      <alignment vertical="center" wrapText="1"/>
    </xf>
    <xf numFmtId="0" fontId="50" fillId="2" borderId="118" xfId="0" applyFont="1" applyFill="1" applyBorder="1" applyAlignment="1">
      <alignment horizontal="left" vertical="center" wrapText="1"/>
    </xf>
    <xf numFmtId="0" fontId="50" fillId="2" borderId="30" xfId="0" applyFont="1" applyFill="1" applyBorder="1" applyAlignment="1">
      <alignment horizontal="left" vertical="center" wrapText="1"/>
    </xf>
    <xf numFmtId="0" fontId="50" fillId="2" borderId="30" xfId="0" applyFont="1" applyFill="1" applyBorder="1" applyAlignment="1">
      <alignment horizontal="center" vertical="center" wrapText="1"/>
    </xf>
    <xf numFmtId="1" fontId="50" fillId="2" borderId="30" xfId="0" applyNumberFormat="1" applyFont="1" applyFill="1" applyBorder="1" applyAlignment="1">
      <alignment horizontal="right" vertical="center" wrapText="1"/>
    </xf>
    <xf numFmtId="164" fontId="50" fillId="2" borderId="30" xfId="0" applyNumberFormat="1" applyFont="1" applyFill="1" applyBorder="1" applyAlignment="1">
      <alignment horizontal="right" vertical="center" wrapText="1"/>
    </xf>
    <xf numFmtId="168" fontId="13" fillId="2" borderId="30" xfId="0" applyNumberFormat="1" applyFont="1" applyFill="1" applyBorder="1" applyAlignment="1">
      <alignment vertical="center"/>
    </xf>
    <xf numFmtId="0" fontId="13" fillId="2" borderId="30" xfId="0" applyFont="1" applyFill="1" applyBorder="1" applyAlignment="1">
      <alignment vertical="center"/>
    </xf>
    <xf numFmtId="164" fontId="13" fillId="5" borderId="119" xfId="0" applyNumberFormat="1" applyFont="1" applyFill="1" applyBorder="1" applyAlignment="1">
      <alignment vertical="center" wrapText="1"/>
    </xf>
    <xf numFmtId="0" fontId="13" fillId="2" borderId="120" xfId="0" applyFont="1" applyFill="1" applyBorder="1" applyAlignment="1">
      <alignment horizontal="left" vertical="center" wrapText="1"/>
    </xf>
    <xf numFmtId="0" fontId="13" fillId="2" borderId="58" xfId="0" applyFont="1" applyFill="1" applyBorder="1" applyAlignment="1">
      <alignment vertical="center" wrapText="1"/>
    </xf>
    <xf numFmtId="1" fontId="13" fillId="2" borderId="58" xfId="0" applyNumberFormat="1" applyFont="1" applyFill="1" applyBorder="1" applyAlignment="1">
      <alignment horizontal="right" vertical="center" wrapText="1"/>
    </xf>
    <xf numFmtId="164" fontId="13" fillId="2" borderId="58" xfId="0" applyNumberFormat="1" applyFont="1" applyFill="1" applyBorder="1" applyAlignment="1">
      <alignment horizontal="right" vertical="center" wrapText="1"/>
    </xf>
    <xf numFmtId="164" fontId="13" fillId="2" borderId="125" xfId="0" applyNumberFormat="1" applyFont="1" applyFill="1" applyBorder="1" applyAlignment="1">
      <alignment vertical="center"/>
    </xf>
    <xf numFmtId="168" fontId="13" fillId="2" borderId="125" xfId="0" applyNumberFormat="1" applyFont="1" applyFill="1" applyBorder="1" applyAlignment="1">
      <alignment vertical="center"/>
    </xf>
    <xf numFmtId="164" fontId="13" fillId="5" borderId="126" xfId="0" applyNumberFormat="1" applyFont="1" applyFill="1" applyBorder="1" applyAlignment="1">
      <alignment vertical="center" wrapText="1"/>
    </xf>
    <xf numFmtId="49" fontId="21" fillId="0" borderId="127" xfId="1" applyNumberFormat="1" applyFont="1" applyFill="1" applyBorder="1" applyAlignment="1">
      <alignment vertical="center"/>
    </xf>
    <xf numFmtId="49" fontId="21" fillId="2" borderId="129" xfId="0" applyNumberFormat="1" applyFont="1" applyFill="1" applyBorder="1" applyAlignment="1">
      <alignment vertical="center"/>
    </xf>
    <xf numFmtId="49" fontId="21" fillId="2" borderId="135" xfId="0" applyNumberFormat="1" applyFont="1" applyFill="1" applyBorder="1" applyAlignment="1">
      <alignment vertical="center"/>
    </xf>
    <xf numFmtId="0" fontId="18" fillId="2" borderId="136" xfId="0" applyFont="1" applyFill="1" applyBorder="1" applyAlignment="1">
      <alignment vertical="center"/>
    </xf>
    <xf numFmtId="49" fontId="13" fillId="2" borderId="129" xfId="0" applyNumberFormat="1" applyFont="1" applyFill="1" applyBorder="1" applyAlignment="1">
      <alignment vertical="center"/>
    </xf>
    <xf numFmtId="164" fontId="13" fillId="5" borderId="134" xfId="0" applyNumberFormat="1" applyFont="1" applyFill="1" applyBorder="1" applyAlignment="1">
      <alignment horizontal="center" vertical="center" wrapText="1"/>
    </xf>
    <xf numFmtId="164" fontId="21" fillId="2" borderId="10" xfId="0" applyNumberFormat="1" applyFont="1" applyFill="1" applyBorder="1" applyAlignment="1">
      <alignment horizontal="right" vertical="center"/>
    </xf>
    <xf numFmtId="49" fontId="13" fillId="5" borderId="139" xfId="0" applyNumberFormat="1" applyFont="1" applyFill="1" applyBorder="1" applyAlignment="1">
      <alignment horizontal="center" vertical="center" wrapText="1"/>
    </xf>
    <xf numFmtId="49" fontId="13" fillId="5" borderId="134" xfId="0" applyNumberFormat="1" applyFont="1" applyFill="1" applyBorder="1" applyAlignment="1">
      <alignment horizontal="center" vertical="center" wrapText="1"/>
    </xf>
    <xf numFmtId="164" fontId="13" fillId="5" borderId="134" xfId="0" applyNumberFormat="1" applyFont="1" applyFill="1" applyBorder="1" applyAlignment="1">
      <alignment vertical="center" wrapText="1"/>
    </xf>
    <xf numFmtId="0" fontId="49" fillId="0" borderId="10" xfId="0" applyFont="1" applyBorder="1" applyAlignment="1">
      <alignment vertical="center" wrapText="1"/>
    </xf>
    <xf numFmtId="49" fontId="13" fillId="2" borderId="140" xfId="0" applyNumberFormat="1" applyFont="1" applyFill="1" applyBorder="1" applyAlignment="1">
      <alignment vertical="center"/>
    </xf>
    <xf numFmtId="164" fontId="13" fillId="5" borderId="141" xfId="0" applyNumberFormat="1" applyFont="1" applyFill="1" applyBorder="1" applyAlignment="1">
      <alignment horizontal="center" vertical="center" wrapText="1"/>
    </xf>
    <xf numFmtId="49" fontId="34" fillId="2" borderId="142" xfId="0" applyNumberFormat="1" applyFont="1" applyFill="1" applyBorder="1" applyAlignment="1">
      <alignment vertical="center"/>
    </xf>
    <xf numFmtId="0" fontId="13" fillId="2" borderId="143" xfId="0" applyFont="1" applyFill="1" applyBorder="1" applyAlignment="1">
      <alignment vertical="center"/>
    </xf>
    <xf numFmtId="0" fontId="13" fillId="2" borderId="143" xfId="0" applyFont="1" applyFill="1" applyBorder="1" applyAlignment="1">
      <alignment horizontal="right" vertical="center"/>
    </xf>
    <xf numFmtId="164" fontId="13" fillId="3" borderId="138" xfId="0" applyNumberFormat="1" applyFont="1" applyFill="1" applyBorder="1" applyAlignment="1">
      <alignment horizontal="center" vertical="center" wrapText="1"/>
    </xf>
    <xf numFmtId="164" fontId="13" fillId="2" borderId="144" xfId="0" applyNumberFormat="1" applyFont="1" applyFill="1" applyBorder="1" applyAlignment="1">
      <alignment horizontal="right" vertical="center"/>
    </xf>
    <xf numFmtId="168" fontId="13" fillId="2" borderId="143" xfId="0" applyNumberFormat="1" applyFont="1" applyFill="1" applyBorder="1" applyAlignment="1">
      <alignment horizontal="center" vertical="center"/>
    </xf>
    <xf numFmtId="168" fontId="13" fillId="2" borderId="138" xfId="0" applyNumberFormat="1" applyFont="1" applyFill="1" applyBorder="1" applyAlignment="1">
      <alignment horizontal="center" vertical="center"/>
    </xf>
    <xf numFmtId="167" fontId="13" fillId="2" borderId="144" xfId="0" applyNumberFormat="1" applyFont="1" applyFill="1" applyBorder="1" applyAlignment="1">
      <alignment horizontal="center" vertical="center"/>
    </xf>
    <xf numFmtId="164" fontId="13" fillId="2" borderId="143" xfId="0" applyNumberFormat="1" applyFont="1" applyFill="1" applyBorder="1" applyAlignment="1">
      <alignment horizontal="center" vertical="center"/>
    </xf>
    <xf numFmtId="164" fontId="13" fillId="5" borderId="145" xfId="0" applyNumberFormat="1" applyFont="1" applyFill="1" applyBorder="1" applyAlignment="1">
      <alignment horizontal="center" vertical="center" wrapText="1"/>
    </xf>
    <xf numFmtId="164" fontId="13" fillId="2" borderId="31" xfId="0" applyNumberFormat="1" applyFont="1" applyFill="1" applyBorder="1" applyAlignment="1">
      <alignment horizontal="center" vertical="center" wrapText="1"/>
    </xf>
    <xf numFmtId="164" fontId="13" fillId="2" borderId="146" xfId="0" applyNumberFormat="1" applyFont="1" applyFill="1" applyBorder="1" applyAlignment="1">
      <alignment vertical="center" wrapText="1"/>
    </xf>
    <xf numFmtId="0" fontId="13" fillId="2" borderId="31" xfId="0" applyFont="1" applyFill="1" applyBorder="1" applyAlignment="1">
      <alignment vertical="center" wrapText="1"/>
    </xf>
    <xf numFmtId="164" fontId="13" fillId="2" borderId="124" xfId="0" applyNumberFormat="1" applyFont="1" applyFill="1" applyBorder="1" applyAlignment="1">
      <alignment vertical="center"/>
    </xf>
    <xf numFmtId="164" fontId="13" fillId="3" borderId="147" xfId="0" applyNumberFormat="1" applyFont="1" applyFill="1" applyBorder="1" applyAlignment="1">
      <alignment horizontal="center" vertical="center" wrapText="1"/>
    </xf>
    <xf numFmtId="164" fontId="13" fillId="3" borderId="148" xfId="0" applyNumberFormat="1" applyFont="1" applyFill="1" applyBorder="1" applyAlignment="1">
      <alignment vertical="center" wrapText="1"/>
    </xf>
    <xf numFmtId="164" fontId="13" fillId="3" borderId="147" xfId="0" applyNumberFormat="1" applyFont="1" applyFill="1" applyBorder="1" applyAlignment="1">
      <alignment vertical="center" wrapText="1"/>
    </xf>
    <xf numFmtId="164" fontId="13" fillId="3" borderId="149" xfId="0" applyNumberFormat="1" applyFont="1" applyFill="1" applyBorder="1" applyAlignment="1">
      <alignment vertical="center" wrapText="1"/>
    </xf>
    <xf numFmtId="164" fontId="13" fillId="2" borderId="150" xfId="0" applyNumberFormat="1" applyFont="1" applyFill="1" applyBorder="1" applyAlignment="1">
      <alignment horizontal="center" vertical="center" wrapText="1"/>
    </xf>
    <xf numFmtId="168" fontId="13" fillId="2" borderId="147" xfId="0" applyNumberFormat="1" applyFont="1" applyFill="1" applyBorder="1" applyAlignment="1">
      <alignment horizontal="center" vertical="center" wrapText="1"/>
    </xf>
    <xf numFmtId="164" fontId="13" fillId="2" borderId="151" xfId="0" applyNumberFormat="1" applyFont="1" applyFill="1" applyBorder="1" applyAlignment="1">
      <alignment vertical="center" wrapText="1"/>
    </xf>
    <xf numFmtId="168" fontId="13" fillId="2" borderId="148" xfId="0" applyNumberFormat="1" applyFont="1" applyFill="1" applyBorder="1" applyAlignment="1">
      <alignment vertical="center"/>
    </xf>
    <xf numFmtId="0" fontId="13" fillId="2" borderId="150" xfId="0" applyFont="1" applyFill="1" applyBorder="1" applyAlignment="1">
      <alignment vertical="center" wrapText="1"/>
    </xf>
    <xf numFmtId="168" fontId="13" fillId="2" borderId="147" xfId="0" applyNumberFormat="1" applyFont="1" applyFill="1" applyBorder="1" applyAlignment="1">
      <alignment vertical="center"/>
    </xf>
    <xf numFmtId="164" fontId="13" fillId="2" borderId="152" xfId="0" applyNumberFormat="1" applyFont="1" applyFill="1" applyBorder="1" applyAlignment="1">
      <alignment vertical="center"/>
    </xf>
    <xf numFmtId="168" fontId="13" fillId="2" borderId="149" xfId="0" applyNumberFormat="1" applyFont="1" applyFill="1" applyBorder="1" applyAlignment="1">
      <alignment vertical="center"/>
    </xf>
    <xf numFmtId="0" fontId="13" fillId="2" borderId="30" xfId="0" applyFont="1" applyFill="1" applyBorder="1" applyAlignment="1">
      <alignment vertical="top"/>
    </xf>
    <xf numFmtId="49" fontId="23" fillId="0" borderId="153" xfId="1" applyNumberFormat="1" applyFont="1" applyFill="1" applyBorder="1" applyAlignment="1">
      <alignment horizontal="left" vertical="center"/>
    </xf>
    <xf numFmtId="0" fontId="18" fillId="0" borderId="10" xfId="1" applyFont="1" applyFill="1" applyBorder="1" applyAlignment="1">
      <alignment vertical="center"/>
    </xf>
    <xf numFmtId="0" fontId="18" fillId="0" borderId="10" xfId="1" applyFont="1" applyFill="1" applyBorder="1" applyAlignment="1">
      <alignment vertical="center" wrapText="1"/>
    </xf>
    <xf numFmtId="0" fontId="18" fillId="0" borderId="10" xfId="1" applyFont="1" applyFill="1" applyBorder="1" applyAlignment="1">
      <alignment horizontal="center" vertical="center"/>
    </xf>
    <xf numFmtId="0" fontId="18" fillId="6" borderId="10" xfId="1" applyFont="1" applyFill="1" applyBorder="1" applyAlignment="1">
      <alignment vertical="center"/>
    </xf>
    <xf numFmtId="0" fontId="19" fillId="0" borderId="154" xfId="0" applyFont="1" applyBorder="1" applyAlignment="1">
      <alignment horizontal="center" vertical="center" wrapText="1"/>
    </xf>
    <xf numFmtId="0" fontId="19" fillId="0" borderId="105" xfId="0" applyFont="1" applyBorder="1" applyAlignment="1">
      <alignment horizontal="center" vertical="center"/>
    </xf>
    <xf numFmtId="0" fontId="19" fillId="0" borderId="105" xfId="0" applyFont="1" applyBorder="1" applyAlignment="1">
      <alignment horizontal="center" vertical="center" wrapText="1"/>
    </xf>
    <xf numFmtId="170" fontId="19" fillId="0" borderId="105" xfId="0" applyNumberFormat="1" applyFont="1" applyBorder="1" applyAlignment="1">
      <alignment horizontal="center" vertical="center"/>
    </xf>
    <xf numFmtId="170" fontId="19" fillId="4" borderId="155" xfId="0" applyNumberFormat="1" applyFont="1" applyFill="1" applyBorder="1" applyAlignment="1">
      <alignment horizontal="center" vertical="center" wrapText="1"/>
    </xf>
    <xf numFmtId="0" fontId="19" fillId="0" borderId="156" xfId="0" applyFont="1" applyBorder="1" applyAlignment="1">
      <alignment horizontal="center" vertical="center" wrapText="1"/>
    </xf>
    <xf numFmtId="168" fontId="19" fillId="0" borderId="105" xfId="0" applyNumberFormat="1" applyFont="1" applyBorder="1" applyAlignment="1">
      <alignment horizontal="center" vertical="center" wrapText="1"/>
    </xf>
    <xf numFmtId="168" fontId="19" fillId="6" borderId="155" xfId="0" applyNumberFormat="1" applyFont="1" applyFill="1" applyBorder="1" applyAlignment="1">
      <alignment horizontal="center" vertical="center" wrapText="1"/>
    </xf>
    <xf numFmtId="167" fontId="19" fillId="0" borderId="156" xfId="0" applyNumberFormat="1" applyFont="1" applyBorder="1" applyAlignment="1">
      <alignment horizontal="center" vertical="center" wrapText="1"/>
    </xf>
    <xf numFmtId="170" fontId="19" fillId="5" borderId="157" xfId="0" applyNumberFormat="1" applyFont="1" applyFill="1" applyBorder="1" applyAlignment="1">
      <alignment horizontal="center" vertical="center" wrapText="1"/>
    </xf>
    <xf numFmtId="49" fontId="13" fillId="2" borderId="118" xfId="0" applyNumberFormat="1" applyFont="1" applyFill="1" applyBorder="1" applyAlignment="1">
      <alignment horizontal="center" vertical="center"/>
    </xf>
    <xf numFmtId="49" fontId="13" fillId="2" borderId="30" xfId="0" applyNumberFormat="1" applyFont="1" applyFill="1" applyBorder="1" applyAlignment="1">
      <alignment horizontal="center" vertical="center" wrapText="1"/>
    </xf>
    <xf numFmtId="0" fontId="13" fillId="2" borderId="30" xfId="0" applyNumberFormat="1" applyFont="1" applyFill="1" applyBorder="1" applyAlignment="1">
      <alignment horizontal="center" vertical="center"/>
    </xf>
    <xf numFmtId="169" fontId="13" fillId="2" borderId="30" xfId="0" applyNumberFormat="1" applyFont="1" applyFill="1" applyBorder="1" applyAlignment="1">
      <alignment horizontal="center" vertical="center"/>
    </xf>
    <xf numFmtId="49" fontId="13" fillId="2" borderId="30" xfId="0" applyNumberFormat="1" applyFont="1" applyFill="1" applyBorder="1" applyAlignment="1">
      <alignment horizontal="left" vertical="center" wrapText="1"/>
    </xf>
    <xf numFmtId="0" fontId="13" fillId="2" borderId="44" xfId="0" applyFont="1" applyFill="1" applyBorder="1" applyAlignment="1">
      <alignment horizontal="center" vertical="center"/>
    </xf>
    <xf numFmtId="0" fontId="13" fillId="2" borderId="43" xfId="0" applyFont="1" applyFill="1" applyBorder="1" applyAlignment="1">
      <alignment horizontal="center" vertical="center"/>
    </xf>
    <xf numFmtId="167" fontId="20" fillId="0" borderId="30" xfId="1" applyNumberFormat="1" applyFont="1" applyFill="1" applyBorder="1" applyAlignment="1">
      <alignment vertical="center"/>
    </xf>
    <xf numFmtId="0" fontId="51" fillId="0" borderId="10" xfId="1" applyNumberFormat="1" applyFont="1" applyFill="1" applyAlignment="1">
      <alignment vertical="center"/>
    </xf>
    <xf numFmtId="167" fontId="20" fillId="0" borderId="10" xfId="1" applyNumberFormat="1" applyFont="1" applyFill="1" applyBorder="1" applyAlignment="1">
      <alignment horizontal="center" vertical="center"/>
    </xf>
    <xf numFmtId="49" fontId="23" fillId="0" borderId="10" xfId="1" applyNumberFormat="1" applyFont="1" applyFill="1" applyBorder="1" applyAlignment="1">
      <alignment horizontal="left" vertical="center"/>
    </xf>
    <xf numFmtId="0" fontId="52" fillId="0" borderId="10" xfId="1" applyFont="1" applyFill="1" applyBorder="1" applyAlignment="1">
      <alignment horizontal="center" vertical="center"/>
    </xf>
    <xf numFmtId="0" fontId="10" fillId="0" borderId="165" xfId="1" applyFont="1" applyFill="1" applyBorder="1" applyAlignment="1">
      <alignment horizontal="left" vertical="center"/>
    </xf>
    <xf numFmtId="0" fontId="10" fillId="0" borderId="166" xfId="1" applyFont="1" applyFill="1" applyBorder="1" applyAlignment="1">
      <alignment vertical="center"/>
    </xf>
    <xf numFmtId="164" fontId="10" fillId="0" borderId="167" xfId="1" applyNumberFormat="1" applyFont="1" applyFill="1" applyBorder="1" applyAlignment="1">
      <alignment horizontal="center" vertical="center"/>
    </xf>
    <xf numFmtId="0" fontId="10" fillId="0" borderId="174" xfId="1" applyNumberFormat="1" applyFont="1" applyFill="1" applyBorder="1" applyAlignment="1">
      <alignment horizontal="center" vertical="center" wrapText="1"/>
    </xf>
    <xf numFmtId="49" fontId="10" fillId="0" borderId="175" xfId="1" applyNumberFormat="1" applyFont="1" applyFill="1" applyBorder="1" applyAlignment="1">
      <alignment horizontal="left" vertical="top" wrapText="1"/>
    </xf>
    <xf numFmtId="0" fontId="10" fillId="0" borderId="174" xfId="1" applyFont="1" applyFill="1" applyBorder="1" applyAlignment="1">
      <alignment horizontal="center" vertical="center" wrapText="1"/>
    </xf>
    <xf numFmtId="0" fontId="10" fillId="0" borderId="175" xfId="1" applyFont="1" applyFill="1" applyBorder="1" applyAlignment="1">
      <alignment horizontal="left" vertical="top" wrapText="1"/>
    </xf>
    <xf numFmtId="0" fontId="10" fillId="0" borderId="176" xfId="1" applyFont="1" applyFill="1" applyBorder="1" applyAlignment="1">
      <alignment horizontal="center" vertical="center" wrapText="1"/>
    </xf>
    <xf numFmtId="0" fontId="14" fillId="0" borderId="177" xfId="1" applyFont="1" applyFill="1" applyBorder="1" applyAlignment="1">
      <alignment horizontal="left" vertical="center" wrapText="1"/>
    </xf>
    <xf numFmtId="0" fontId="10" fillId="0" borderId="180" xfId="1" applyFont="1" applyFill="1" applyBorder="1" applyAlignment="1">
      <alignment horizontal="center" vertical="center" wrapText="1"/>
    </xf>
    <xf numFmtId="0" fontId="14" fillId="0" borderId="181" xfId="1" applyFont="1" applyFill="1" applyBorder="1" applyAlignment="1">
      <alignment horizontal="left" vertical="center" wrapText="1"/>
    </xf>
    <xf numFmtId="10" fontId="0" fillId="0" borderId="10" xfId="1" applyNumberFormat="1" applyFont="1" applyFill="1" applyBorder="1" applyAlignment="1">
      <alignment vertical="center"/>
    </xf>
    <xf numFmtId="167" fontId="0" fillId="0" borderId="10" xfId="1" applyNumberFormat="1" applyFont="1" applyFill="1" applyBorder="1" applyAlignment="1">
      <alignment horizontal="center" vertical="center"/>
    </xf>
    <xf numFmtId="167" fontId="17" fillId="0" borderId="10" xfId="1" applyNumberFormat="1" applyFont="1" applyFill="1" applyBorder="1" applyAlignment="1">
      <alignment horizontal="center" vertical="center"/>
    </xf>
    <xf numFmtId="167" fontId="0" fillId="0" borderId="10" xfId="1" applyNumberFormat="1" applyFont="1" applyAlignment="1">
      <alignment horizontal="center" vertical="center"/>
    </xf>
    <xf numFmtId="0" fontId="18" fillId="0" borderId="0" xfId="0" applyNumberFormat="1" applyFont="1" applyFill="1" applyAlignment="1">
      <alignment vertical="center"/>
    </xf>
    <xf numFmtId="167" fontId="18" fillId="0" borderId="0" xfId="0" applyNumberFormat="1" applyFont="1" applyAlignment="1">
      <alignment vertical="center"/>
    </xf>
    <xf numFmtId="0" fontId="18" fillId="0" borderId="0" xfId="0" applyNumberFormat="1" applyFont="1"/>
    <xf numFmtId="49" fontId="13" fillId="0" borderId="186" xfId="1" applyNumberFormat="1" applyFont="1" applyFill="1" applyBorder="1" applyAlignment="1">
      <alignment vertical="center"/>
    </xf>
    <xf numFmtId="0" fontId="20" fillId="0" borderId="184" xfId="0" applyFont="1" applyBorder="1" applyAlignment="1">
      <alignment horizontal="center" vertical="center" wrapText="1"/>
    </xf>
    <xf numFmtId="1" fontId="49" fillId="0" borderId="184" xfId="0" applyNumberFormat="1" applyFont="1" applyBorder="1" applyAlignment="1">
      <alignment horizontal="right" vertical="center" shrinkToFit="1"/>
    </xf>
    <xf numFmtId="49" fontId="0" fillId="0" borderId="187" xfId="0" applyNumberFormat="1" applyBorder="1" applyAlignment="1">
      <alignment vertical="center"/>
    </xf>
    <xf numFmtId="49" fontId="21" fillId="0" borderId="186" xfId="1" applyNumberFormat="1" applyFont="1" applyFill="1" applyBorder="1" applyAlignment="1">
      <alignment vertical="center"/>
    </xf>
    <xf numFmtId="49" fontId="0" fillId="0" borderId="29" xfId="0" applyNumberFormat="1" applyBorder="1" applyAlignment="1">
      <alignment vertical="center" wrapText="1"/>
    </xf>
    <xf numFmtId="49" fontId="0" fillId="0" borderId="29" xfId="0" applyNumberFormat="1" applyBorder="1" applyAlignment="1">
      <alignment horizontal="center" vertical="center" wrapText="1"/>
    </xf>
    <xf numFmtId="0" fontId="0" fillId="0" borderId="29" xfId="0" applyBorder="1" applyAlignment="1">
      <alignment horizontal="center" vertical="center"/>
    </xf>
    <xf numFmtId="173" fontId="0" fillId="0" borderId="29" xfId="0" applyNumberFormat="1" applyBorder="1" applyAlignment="1">
      <alignment vertical="center"/>
    </xf>
    <xf numFmtId="0" fontId="19" fillId="0" borderId="189" xfId="0" applyFont="1" applyBorder="1" applyAlignment="1">
      <alignment horizontal="center" vertical="center" wrapText="1"/>
    </xf>
    <xf numFmtId="0" fontId="19" fillId="0" borderId="190" xfId="0" applyFont="1" applyBorder="1" applyAlignment="1">
      <alignment wrapText="1"/>
    </xf>
    <xf numFmtId="0" fontId="20" fillId="0" borderId="43" xfId="0" applyFont="1" applyBorder="1" applyAlignment="1">
      <alignment horizontal="left" wrapText="1"/>
    </xf>
    <xf numFmtId="0" fontId="18" fillId="2" borderId="191" xfId="0" applyFont="1" applyFill="1" applyBorder="1" applyAlignment="1">
      <alignment vertical="center"/>
    </xf>
    <xf numFmtId="0" fontId="19" fillId="0" borderId="192" xfId="0" applyFont="1" applyBorder="1" applyAlignment="1">
      <alignment horizontal="center" vertical="center"/>
    </xf>
    <xf numFmtId="0" fontId="19" fillId="0" borderId="193" xfId="0" applyFont="1" applyBorder="1" applyAlignment="1">
      <alignment wrapText="1"/>
    </xf>
    <xf numFmtId="49" fontId="13" fillId="2" borderId="107" xfId="0" applyNumberFormat="1" applyFont="1" applyFill="1" applyBorder="1" applyAlignment="1">
      <alignment wrapText="1"/>
    </xf>
    <xf numFmtId="0" fontId="18" fillId="2" borderId="194" xfId="0" applyFont="1" applyFill="1" applyBorder="1" applyAlignment="1">
      <alignment vertical="center"/>
    </xf>
    <xf numFmtId="49" fontId="13" fillId="2" borderId="107" xfId="0" applyNumberFormat="1" applyFont="1" applyFill="1" applyBorder="1" applyAlignment="1">
      <alignment horizontal="center" wrapText="1"/>
    </xf>
    <xf numFmtId="0" fontId="53" fillId="0" borderId="193" xfId="0" applyFont="1" applyBorder="1" applyAlignment="1">
      <alignment wrapText="1"/>
    </xf>
    <xf numFmtId="0" fontId="19" fillId="0" borderId="107" xfId="0" applyFont="1" applyBorder="1" applyAlignment="1">
      <alignment wrapText="1"/>
    </xf>
    <xf numFmtId="49" fontId="13" fillId="0" borderId="107" xfId="1" applyNumberFormat="1" applyFont="1" applyFill="1" applyBorder="1" applyAlignment="1">
      <alignment vertical="center" wrapText="1"/>
    </xf>
    <xf numFmtId="49" fontId="23" fillId="0" borderId="107" xfId="1" applyNumberFormat="1" applyFont="1" applyFill="1" applyBorder="1" applyAlignment="1">
      <alignment vertical="center" wrapText="1"/>
    </xf>
    <xf numFmtId="0" fontId="13" fillId="2" borderId="107" xfId="0" applyFont="1" applyFill="1" applyBorder="1"/>
    <xf numFmtId="49" fontId="13" fillId="2" borderId="193" xfId="0" applyNumberFormat="1" applyFont="1" applyFill="1" applyBorder="1" applyAlignment="1">
      <alignment horizontal="right" wrapText="1"/>
    </xf>
    <xf numFmtId="49" fontId="13" fillId="2" borderId="107" xfId="0" applyNumberFormat="1" applyFont="1" applyFill="1" applyBorder="1" applyAlignment="1">
      <alignment horizontal="right" wrapText="1"/>
    </xf>
    <xf numFmtId="0" fontId="20" fillId="0" borderId="107" xfId="0" applyFont="1" applyBorder="1" applyAlignment="1">
      <alignment horizontal="center" vertical="center" wrapText="1"/>
    </xf>
    <xf numFmtId="0" fontId="19" fillId="0" borderId="192" xfId="0" applyFont="1" applyBorder="1" applyAlignment="1">
      <alignment horizontal="center" vertical="center" wrapText="1"/>
    </xf>
    <xf numFmtId="175" fontId="49" fillId="0" borderId="193" xfId="0" applyNumberFormat="1" applyFont="1" applyBorder="1" applyAlignment="1">
      <alignment horizontal="right" shrinkToFit="1"/>
    </xf>
    <xf numFmtId="0" fontId="13" fillId="0" borderId="107" xfId="0" applyFont="1" applyBorder="1" applyAlignment="1">
      <alignment horizontal="right" wrapText="1"/>
    </xf>
    <xf numFmtId="8" fontId="20" fillId="0" borderId="107" xfId="0" applyNumberFormat="1" applyFont="1" applyBorder="1" applyAlignment="1">
      <alignment horizontal="right" wrapText="1"/>
    </xf>
    <xf numFmtId="1" fontId="49" fillId="0" borderId="107" xfId="0" applyNumberFormat="1" applyFont="1" applyBorder="1" applyAlignment="1">
      <alignment horizontal="right" vertical="center" shrinkToFit="1"/>
    </xf>
    <xf numFmtId="170" fontId="19" fillId="0" borderId="192" xfId="0" applyNumberFormat="1" applyFont="1" applyBorder="1" applyAlignment="1">
      <alignment horizontal="center" vertical="center"/>
    </xf>
    <xf numFmtId="168" fontId="49" fillId="0" borderId="193" xfId="0" applyNumberFormat="1" applyFont="1" applyBorder="1" applyAlignment="1">
      <alignment horizontal="right" shrinkToFit="1"/>
    </xf>
    <xf numFmtId="0" fontId="49" fillId="0" borderId="29" xfId="0" applyFont="1" applyBorder="1" applyAlignment="1">
      <alignment horizontal="left" wrapText="1"/>
    </xf>
    <xf numFmtId="0" fontId="20" fillId="0" borderId="29" xfId="0" applyFont="1" applyBorder="1" applyAlignment="1">
      <alignment horizontal="left" wrapText="1"/>
    </xf>
    <xf numFmtId="8" fontId="20" fillId="0" borderId="107" xfId="0" applyNumberFormat="1" applyFont="1" applyBorder="1" applyAlignment="1">
      <alignment horizontal="right" vertical="center" wrapText="1"/>
    </xf>
    <xf numFmtId="0" fontId="19" fillId="0" borderId="29" xfId="0" applyFont="1" applyBorder="1" applyAlignment="1">
      <alignment horizontal="left" wrapText="1"/>
    </xf>
    <xf numFmtId="49" fontId="13" fillId="2" borderId="29" xfId="0" applyNumberFormat="1" applyFont="1" applyFill="1" applyBorder="1"/>
    <xf numFmtId="167" fontId="13" fillId="2" borderId="107" xfId="0" applyNumberFormat="1" applyFont="1" applyFill="1" applyBorder="1"/>
    <xf numFmtId="0" fontId="20" fillId="0" borderId="196" xfId="0" applyFont="1" applyBorder="1" applyAlignment="1">
      <alignment horizontal="left" vertical="center" wrapText="1"/>
    </xf>
    <xf numFmtId="0" fontId="19" fillId="0" borderId="184" xfId="0" applyFont="1" applyBorder="1" applyAlignment="1">
      <alignment horizontal="left" vertical="center" wrapText="1"/>
    </xf>
    <xf numFmtId="0" fontId="49" fillId="0" borderId="184" xfId="0" applyFont="1" applyBorder="1" applyAlignment="1">
      <alignment horizontal="center" vertical="center" wrapText="1"/>
    </xf>
    <xf numFmtId="1" fontId="49" fillId="0" borderId="184" xfId="0" applyNumberFormat="1" applyFont="1" applyBorder="1" applyAlignment="1">
      <alignment horizontal="left" vertical="center" wrapText="1"/>
    </xf>
    <xf numFmtId="4" fontId="49" fillId="0" borderId="185" xfId="0" applyNumberFormat="1" applyFont="1" applyBorder="1" applyAlignment="1">
      <alignment horizontal="left" vertical="center" wrapText="1"/>
    </xf>
    <xf numFmtId="0" fontId="49" fillId="0" borderId="184" xfId="0" applyFont="1" applyBorder="1" applyAlignment="1">
      <alignment horizontal="left" vertical="center" wrapText="1"/>
    </xf>
    <xf numFmtId="0" fontId="20" fillId="0" borderId="184" xfId="0" applyFont="1" applyBorder="1" applyAlignment="1">
      <alignment horizontal="left" vertical="center" wrapText="1"/>
    </xf>
    <xf numFmtId="4" fontId="20" fillId="0" borderId="184" xfId="0" applyNumberFormat="1" applyFont="1" applyBorder="1" applyAlignment="1">
      <alignment horizontal="right" vertical="center" wrapText="1"/>
    </xf>
    <xf numFmtId="0" fontId="49" fillId="0" borderId="196" xfId="0" applyFont="1" applyBorder="1" applyAlignment="1">
      <alignment horizontal="left" vertical="center" wrapText="1"/>
    </xf>
    <xf numFmtId="4" fontId="49" fillId="0" borderId="184" xfId="0" applyNumberFormat="1" applyFont="1" applyBorder="1" applyAlignment="1">
      <alignment horizontal="left" vertical="center" wrapText="1"/>
    </xf>
    <xf numFmtId="4" fontId="49" fillId="0" borderId="188" xfId="0" applyNumberFormat="1" applyFont="1" applyBorder="1" applyAlignment="1">
      <alignment horizontal="left" vertical="center" wrapText="1"/>
    </xf>
    <xf numFmtId="0" fontId="51" fillId="6" borderId="10" xfId="1" applyFont="1" applyFill="1" applyBorder="1" applyAlignment="1">
      <alignment vertical="center"/>
    </xf>
    <xf numFmtId="170" fontId="19" fillId="0" borderId="105" xfId="0" applyNumberFormat="1" applyFont="1" applyFill="1" applyBorder="1" applyAlignment="1">
      <alignment horizontal="center" vertical="center"/>
    </xf>
    <xf numFmtId="49" fontId="56" fillId="6" borderId="107" xfId="1" applyNumberFormat="1" applyFont="1" applyFill="1" applyBorder="1" applyAlignment="1">
      <alignment vertical="center" wrapText="1"/>
    </xf>
    <xf numFmtId="49" fontId="13" fillId="6" borderId="107" xfId="1" applyNumberFormat="1" applyFont="1" applyFill="1" applyBorder="1" applyAlignment="1">
      <alignment vertical="center" wrapText="1"/>
    </xf>
    <xf numFmtId="0" fontId="52" fillId="6" borderId="160" xfId="1" applyFont="1" applyFill="1" applyBorder="1" applyAlignment="1">
      <alignment vertical="center" wrapText="1"/>
    </xf>
    <xf numFmtId="164" fontId="10" fillId="0" borderId="128" xfId="1" applyNumberFormat="1" applyFont="1" applyFill="1" applyBorder="1" applyAlignment="1">
      <alignment horizontal="center" vertical="center" wrapText="1"/>
    </xf>
    <xf numFmtId="0" fontId="10" fillId="0" borderId="197" xfId="1" applyFont="1" applyFill="1" applyBorder="1" applyAlignment="1">
      <alignment horizontal="left" vertical="center" wrapText="1"/>
    </xf>
    <xf numFmtId="164" fontId="11" fillId="0" borderId="198" xfId="1" applyNumberFormat="1" applyFont="1" applyFill="1" applyBorder="1" applyAlignment="1">
      <alignment horizontal="center" vertical="center" wrapText="1"/>
    </xf>
    <xf numFmtId="164" fontId="11" fillId="0" borderId="128" xfId="1" applyNumberFormat="1" applyFont="1" applyFill="1" applyBorder="1" applyAlignment="1">
      <alignment horizontal="center" vertical="center" wrapText="1"/>
    </xf>
    <xf numFmtId="164" fontId="11" fillId="0" borderId="197" xfId="1" applyNumberFormat="1" applyFont="1" applyFill="1" applyBorder="1" applyAlignment="1">
      <alignment horizontal="center" vertical="center" wrapText="1"/>
    </xf>
    <xf numFmtId="164" fontId="10" fillId="0" borderId="10" xfId="1" applyNumberFormat="1" applyFont="1" applyFill="1" applyBorder="1" applyAlignment="1">
      <alignment horizontal="center" vertical="center" wrapText="1"/>
    </xf>
    <xf numFmtId="49" fontId="11" fillId="0" borderId="178" xfId="1" applyNumberFormat="1" applyFont="1" applyFill="1" applyBorder="1" applyAlignment="1">
      <alignment horizontal="left" vertical="center" wrapText="1"/>
    </xf>
    <xf numFmtId="0" fontId="11" fillId="0" borderId="179" xfId="1" applyFont="1" applyFill="1" applyBorder="1" applyAlignment="1">
      <alignment horizontal="left" vertical="center" wrapText="1"/>
    </xf>
    <xf numFmtId="49" fontId="10" fillId="0" borderId="168" xfId="1" applyNumberFormat="1" applyFont="1" applyFill="1" applyBorder="1" applyAlignment="1">
      <alignment horizontal="center" vertical="center"/>
    </xf>
    <xf numFmtId="0" fontId="10" fillId="0" borderId="171" xfId="1" applyFont="1" applyFill="1" applyBorder="1" applyAlignment="1">
      <alignment horizontal="center" vertical="center"/>
    </xf>
    <xf numFmtId="49" fontId="10" fillId="0" borderId="169" xfId="1" applyNumberFormat="1" applyFont="1" applyFill="1" applyBorder="1" applyAlignment="1">
      <alignment horizontal="center" vertical="center"/>
    </xf>
    <xf numFmtId="0" fontId="10" fillId="0" borderId="172" xfId="1" applyFont="1" applyFill="1" applyBorder="1" applyAlignment="1">
      <alignment horizontal="center" vertical="center"/>
    </xf>
    <xf numFmtId="49" fontId="10" fillId="0" borderId="170" xfId="1" applyNumberFormat="1" applyFont="1" applyFill="1" applyBorder="1" applyAlignment="1">
      <alignment horizontal="center" vertical="center" wrapText="1"/>
    </xf>
    <xf numFmtId="164" fontId="10" fillId="0" borderId="173" xfId="1" applyNumberFormat="1" applyFont="1" applyFill="1" applyBorder="1" applyAlignment="1">
      <alignment horizontal="center" vertical="center" wrapText="1"/>
    </xf>
    <xf numFmtId="49" fontId="12" fillId="0" borderId="158" xfId="1" applyNumberFormat="1" applyFont="1" applyFill="1" applyBorder="1" applyAlignment="1">
      <alignment horizontal="left" vertical="center"/>
    </xf>
    <xf numFmtId="49" fontId="12" fillId="0" borderId="159" xfId="1" applyNumberFormat="1" applyFont="1" applyFill="1" applyBorder="1" applyAlignment="1">
      <alignment horizontal="left" vertical="center"/>
    </xf>
    <xf numFmtId="49" fontId="10" fillId="0" borderId="180" xfId="1" applyNumberFormat="1" applyFont="1" applyFill="1" applyBorder="1" applyAlignment="1">
      <alignment horizontal="left" vertical="center" wrapText="1"/>
    </xf>
    <xf numFmtId="0" fontId="10" fillId="0" borderId="181" xfId="1" applyFont="1" applyFill="1" applyBorder="1" applyAlignment="1">
      <alignment horizontal="left" vertical="center" wrapText="1"/>
    </xf>
    <xf numFmtId="49" fontId="41" fillId="0" borderId="114" xfId="26" applyNumberFormat="1" applyFont="1" applyFill="1" applyBorder="1" applyAlignment="1">
      <alignment horizontal="center" vertical="center"/>
    </xf>
    <xf numFmtId="0" fontId="41" fillId="0" borderId="19" xfId="26" applyFont="1" applyFill="1" applyBorder="1" applyAlignment="1">
      <alignment horizontal="center" vertical="center"/>
    </xf>
    <xf numFmtId="0" fontId="41" fillId="0" borderId="161" xfId="26" applyFont="1" applyFill="1" applyBorder="1" applyAlignment="1">
      <alignment horizontal="center" vertical="center"/>
    </xf>
    <xf numFmtId="49" fontId="11" fillId="0" borderId="162" xfId="1" applyNumberFormat="1" applyFont="1" applyFill="1" applyBorder="1" applyAlignment="1">
      <alignment horizontal="center" vertical="center"/>
    </xf>
    <xf numFmtId="49" fontId="11" fillId="0" borderId="163" xfId="1" applyNumberFormat="1" applyFont="1" applyFill="1" applyBorder="1" applyAlignment="1">
      <alignment horizontal="center" vertical="center"/>
    </xf>
    <xf numFmtId="49" fontId="11" fillId="0" borderId="164" xfId="1" applyNumberFormat="1" applyFont="1" applyFill="1" applyBorder="1" applyAlignment="1">
      <alignment horizontal="center" vertical="center"/>
    </xf>
    <xf numFmtId="49" fontId="11" fillId="0" borderId="182" xfId="1" applyNumberFormat="1" applyFont="1" applyFill="1" applyBorder="1" applyAlignment="1">
      <alignment horizontal="left" vertical="center" wrapText="1"/>
    </xf>
    <xf numFmtId="0" fontId="11" fillId="0" borderId="183" xfId="1" applyFont="1" applyFill="1" applyBorder="1" applyAlignment="1">
      <alignment horizontal="left" vertical="center" wrapText="1"/>
    </xf>
    <xf numFmtId="0" fontId="39" fillId="0" borderId="99" xfId="26" applyFont="1" applyBorder="1" applyAlignment="1">
      <alignment horizontal="left" vertical="center"/>
    </xf>
    <xf numFmtId="0" fontId="39" fillId="0" borderId="91" xfId="26" applyFont="1" applyBorder="1" applyAlignment="1">
      <alignment horizontal="left" vertical="center"/>
    </xf>
    <xf numFmtId="0" fontId="39" fillId="0" borderId="90" xfId="26" applyFont="1" applyBorder="1" applyAlignment="1">
      <alignment horizontal="right" vertical="center"/>
    </xf>
    <xf numFmtId="0" fontId="39" fillId="0" borderId="99" xfId="26" applyFont="1" applyBorder="1" applyAlignment="1">
      <alignment horizontal="right" vertical="center"/>
    </xf>
    <xf numFmtId="174" fontId="42" fillId="6" borderId="65" xfId="26" quotePrefix="1" applyNumberFormat="1" applyFont="1" applyFill="1" applyBorder="1" applyAlignment="1">
      <alignment horizontal="center" vertical="center"/>
    </xf>
    <xf numFmtId="174" fontId="42" fillId="6" borderId="64" xfId="26" applyNumberFormat="1" applyFont="1" applyFill="1" applyBorder="1" applyAlignment="1">
      <alignment horizontal="center" vertical="center"/>
    </xf>
    <xf numFmtId="174" fontId="26" fillId="6" borderId="64" xfId="26" applyNumberFormat="1" applyFont="1" applyFill="1" applyBorder="1" applyAlignment="1"/>
    <xf numFmtId="174" fontId="26" fillId="6" borderId="56" xfId="26" applyNumberFormat="1" applyFont="1" applyFill="1" applyBorder="1" applyAlignment="1"/>
    <xf numFmtId="0" fontId="41" fillId="0" borderId="22" xfId="26" applyFont="1" applyBorder="1" applyAlignment="1">
      <alignment horizontal="center" vertical="center"/>
    </xf>
    <xf numFmtId="0" fontId="26" fillId="0" borderId="23" xfId="26" applyFont="1" applyBorder="1" applyAlignment="1"/>
    <xf numFmtId="0" fontId="26" fillId="0" borderId="24" xfId="26" applyFont="1" applyBorder="1" applyAlignment="1"/>
    <xf numFmtId="0" fontId="39" fillId="0" borderId="100" xfId="26" applyFont="1" applyBorder="1" applyAlignment="1">
      <alignment horizontal="center" vertical="center"/>
    </xf>
    <xf numFmtId="0" fontId="24" fillId="0" borderId="10" xfId="26" applyBorder="1" applyAlignment="1"/>
    <xf numFmtId="0" fontId="24" fillId="0" borderId="101" xfId="26" applyBorder="1" applyAlignment="1"/>
    <xf numFmtId="0" fontId="42" fillId="7" borderId="77" xfId="26" applyFont="1" applyFill="1" applyBorder="1" applyAlignment="1">
      <alignment horizontal="left" vertical="center" wrapText="1"/>
    </xf>
    <xf numFmtId="0" fontId="42" fillId="7" borderId="62" xfId="26" applyFont="1" applyFill="1" applyBorder="1" applyAlignment="1">
      <alignment horizontal="left" vertical="center" wrapText="1"/>
    </xf>
    <xf numFmtId="0" fontId="38" fillId="7" borderId="78" xfId="25" applyFont="1" applyFill="1" applyBorder="1" applyAlignment="1">
      <alignment vertical="center" wrapText="1"/>
    </xf>
    <xf numFmtId="0" fontId="41" fillId="6" borderId="57" xfId="26" applyFont="1" applyFill="1" applyBorder="1" applyAlignment="1">
      <alignment horizontal="center" vertical="center"/>
    </xf>
    <xf numFmtId="0" fontId="41" fillId="6" borderId="64" xfId="26" applyFont="1" applyFill="1" applyBorder="1" applyAlignment="1">
      <alignment horizontal="center" vertical="center"/>
    </xf>
    <xf numFmtId="0" fontId="41" fillId="6" borderId="56" xfId="26" applyFont="1" applyFill="1" applyBorder="1" applyAlignment="1">
      <alignment horizontal="center" vertical="center"/>
    </xf>
    <xf numFmtId="0" fontId="42" fillId="0" borderId="57" xfId="26" applyFont="1" applyFill="1" applyBorder="1" applyAlignment="1">
      <alignment horizontal="center" vertical="center"/>
    </xf>
    <xf numFmtId="0" fontId="42" fillId="0" borderId="64" xfId="26" applyFont="1" applyFill="1" applyBorder="1" applyAlignment="1">
      <alignment horizontal="center" vertical="center"/>
    </xf>
    <xf numFmtId="0" fontId="42" fillId="0" borderId="56" xfId="26" applyFont="1" applyFill="1" applyBorder="1" applyAlignment="1">
      <alignment horizontal="center" vertical="center"/>
    </xf>
    <xf numFmtId="15" fontId="42" fillId="0" borderId="57" xfId="26" applyNumberFormat="1" applyFont="1" applyBorder="1" applyAlignment="1">
      <alignment horizontal="center" vertical="center"/>
    </xf>
    <xf numFmtId="15" fontId="42" fillId="0" borderId="64" xfId="26" applyNumberFormat="1" applyFont="1" applyBorder="1" applyAlignment="1">
      <alignment horizontal="center" vertical="center"/>
    </xf>
    <xf numFmtId="15" fontId="42" fillId="0" borderId="56" xfId="26" applyNumberFormat="1" applyFont="1" applyBorder="1" applyAlignment="1">
      <alignment horizontal="center" vertical="center"/>
    </xf>
    <xf numFmtId="0" fontId="42" fillId="0" borderId="57" xfId="26" applyFont="1" applyBorder="1" applyAlignment="1">
      <alignment horizontal="center" vertical="center"/>
    </xf>
    <xf numFmtId="0" fontId="42" fillId="0" borderId="64" xfId="26" applyFont="1" applyBorder="1" applyAlignment="1">
      <alignment horizontal="center" vertical="center"/>
    </xf>
    <xf numFmtId="0" fontId="42" fillId="0" borderId="56" xfId="26" applyFont="1" applyBorder="1" applyAlignment="1">
      <alignment horizontal="center" vertical="center"/>
    </xf>
    <xf numFmtId="0" fontId="41" fillId="6" borderId="65" xfId="26" applyFont="1" applyFill="1" applyBorder="1" applyAlignment="1">
      <alignment horizontal="center" vertical="center"/>
    </xf>
    <xf numFmtId="0" fontId="25" fillId="6" borderId="64" xfId="26" applyFont="1" applyFill="1" applyBorder="1" applyAlignment="1"/>
    <xf numFmtId="0" fontId="25" fillId="6" borderId="56" xfId="26" applyFont="1" applyFill="1" applyBorder="1" applyAlignment="1"/>
    <xf numFmtId="0" fontId="45" fillId="0" borderId="10" xfId="26" quotePrefix="1" applyFont="1" applyBorder="1" applyAlignment="1">
      <alignment horizontal="left" vertical="center" wrapText="1"/>
    </xf>
    <xf numFmtId="0" fontId="46" fillId="0" borderId="10" xfId="26" quotePrefix="1" applyFont="1" applyBorder="1" applyAlignment="1">
      <alignment horizontal="left" vertical="center" wrapText="1"/>
    </xf>
    <xf numFmtId="0" fontId="41" fillId="0" borderId="10" xfId="26" applyFont="1" applyFill="1" applyBorder="1" applyAlignment="1">
      <alignment horizontal="center" vertical="center" wrapText="1"/>
    </xf>
    <xf numFmtId="0" fontId="38" fillId="0" borderId="10" xfId="25" applyFont="1" applyAlignment="1">
      <alignment horizontal="center" vertical="center" wrapText="1"/>
    </xf>
    <xf numFmtId="0" fontId="42" fillId="0" borderId="106" xfId="26" applyFont="1" applyBorder="1" applyAlignment="1">
      <alignment horizontal="left" vertical="center"/>
    </xf>
    <xf numFmtId="0" fontId="42" fillId="0" borderId="26" xfId="26" applyFont="1" applyBorder="1" applyAlignment="1">
      <alignment horizontal="left" vertical="center"/>
    </xf>
    <xf numFmtId="0" fontId="42" fillId="0" borderId="27" xfId="26" applyFont="1" applyBorder="1" applyAlignment="1">
      <alignment horizontal="left" vertical="center"/>
    </xf>
    <xf numFmtId="0" fontId="41" fillId="0" borderId="67" xfId="26" quotePrefix="1" applyFont="1" applyBorder="1" applyAlignment="1">
      <alignment horizontal="left" vertical="center"/>
    </xf>
    <xf numFmtId="0" fontId="41" fillId="0" borderId="64" xfId="26" quotePrefix="1" applyFont="1" applyBorder="1" applyAlignment="1">
      <alignment horizontal="left" vertical="center"/>
    </xf>
    <xf numFmtId="0" fontId="41" fillId="0" borderId="60" xfId="26" quotePrefix="1" applyFont="1" applyBorder="1" applyAlignment="1">
      <alignment horizontal="left" vertical="center"/>
    </xf>
    <xf numFmtId="0" fontId="41" fillId="0" borderId="67" xfId="26" applyFont="1" applyBorder="1" applyAlignment="1">
      <alignment horizontal="left" vertical="center"/>
    </xf>
    <xf numFmtId="0" fontId="41" fillId="0" borderId="64" xfId="26" applyFont="1" applyBorder="1" applyAlignment="1">
      <alignment horizontal="left" vertical="center"/>
    </xf>
    <xf numFmtId="0" fontId="41" fillId="0" borderId="60" xfId="26" applyFont="1" applyBorder="1" applyAlignment="1">
      <alignment horizontal="left" vertical="center"/>
    </xf>
    <xf numFmtId="0" fontId="42" fillId="0" borderId="67" xfId="26" applyFont="1" applyBorder="1" applyAlignment="1">
      <alignment horizontal="left" vertical="center"/>
    </xf>
    <xf numFmtId="0" fontId="42" fillId="0" borderId="64" xfId="26" applyFont="1" applyBorder="1" applyAlignment="1">
      <alignment horizontal="left" vertical="center"/>
    </xf>
    <xf numFmtId="0" fontId="42" fillId="0" borderId="60" xfId="26" applyFont="1" applyBorder="1" applyAlignment="1">
      <alignment horizontal="left" vertical="center"/>
    </xf>
    <xf numFmtId="0" fontId="42" fillId="0" borderId="45" xfId="26" applyFont="1" applyBorder="1" applyAlignment="1">
      <alignment horizontal="left" vertical="center"/>
    </xf>
    <xf numFmtId="0" fontId="42" fillId="0" borderId="46" xfId="26" applyFont="1" applyBorder="1" applyAlignment="1">
      <alignment horizontal="left" vertical="center"/>
    </xf>
    <xf numFmtId="0" fontId="42" fillId="0" borderId="49" xfId="26" applyFont="1" applyBorder="1" applyAlignment="1">
      <alignment horizontal="left" vertical="center"/>
    </xf>
    <xf numFmtId="0" fontId="41" fillId="0" borderId="67" xfId="26" applyFont="1" applyFill="1" applyBorder="1" applyAlignment="1">
      <alignment horizontal="left" vertical="center"/>
    </xf>
    <xf numFmtId="0" fontId="41" fillId="0" borderId="64" xfId="26" applyFont="1" applyFill="1" applyBorder="1" applyAlignment="1">
      <alignment horizontal="left" vertical="center"/>
    </xf>
    <xf numFmtId="44" fontId="41" fillId="0" borderId="64" xfId="26" applyNumberFormat="1" applyFont="1" applyFill="1" applyBorder="1" applyAlignment="1">
      <alignment horizontal="left" vertical="center"/>
    </xf>
    <xf numFmtId="0" fontId="47" fillId="0" borderId="10" xfId="25" applyFont="1" applyAlignment="1">
      <alignment horizontal="left"/>
    </xf>
    <xf numFmtId="0" fontId="47" fillId="0" borderId="59" xfId="25" applyFont="1" applyBorder="1" applyAlignment="1">
      <alignment horizontal="left"/>
    </xf>
    <xf numFmtId="0" fontId="37" fillId="0" borderId="61" xfId="25" applyFont="1" applyBorder="1" applyAlignment="1">
      <alignment horizontal="center" vertical="center"/>
    </xf>
    <xf numFmtId="0" fontId="37" fillId="0" borderId="59" xfId="25" applyFont="1" applyBorder="1" applyAlignment="1">
      <alignment horizontal="center" vertical="center"/>
    </xf>
    <xf numFmtId="0" fontId="42" fillId="0" borderId="10" xfId="26" quotePrefix="1" applyFont="1" applyFill="1" applyBorder="1" applyAlignment="1">
      <alignment horizontal="center" vertical="center" wrapText="1"/>
    </xf>
    <xf numFmtId="0" fontId="42" fillId="0" borderId="59" xfId="26" quotePrefix="1" applyFont="1" applyFill="1" applyBorder="1" applyAlignment="1">
      <alignment horizontal="center" vertical="center" wrapText="1"/>
    </xf>
    <xf numFmtId="174" fontId="41" fillId="0" borderId="59" xfId="26" applyNumberFormat="1" applyFont="1" applyFill="1" applyBorder="1" applyAlignment="1">
      <alignment horizontal="center" vertical="center" wrapText="1"/>
    </xf>
    <xf numFmtId="174" fontId="37" fillId="0" borderId="59" xfId="25" applyNumberFormat="1" applyFont="1" applyBorder="1" applyAlignment="1">
      <alignment horizontal="center"/>
    </xf>
    <xf numFmtId="0" fontId="42" fillId="0" borderId="61" xfId="26" quotePrefix="1" applyFont="1" applyFill="1" applyBorder="1" applyAlignment="1">
      <alignment horizontal="center" vertical="center" wrapText="1"/>
    </xf>
    <xf numFmtId="0" fontId="48" fillId="0" borderId="61" xfId="25" applyFont="1" applyBorder="1" applyAlignment="1">
      <alignment horizontal="center" vertical="center"/>
    </xf>
    <xf numFmtId="0" fontId="48" fillId="0" borderId="59" xfId="25" applyFont="1" applyBorder="1" applyAlignment="1">
      <alignment horizontal="center" vertical="center"/>
    </xf>
    <xf numFmtId="0" fontId="42" fillId="0" borderId="67" xfId="26" quotePrefix="1" applyFont="1" applyBorder="1" applyAlignment="1">
      <alignment horizontal="left" vertical="center" wrapText="1"/>
    </xf>
    <xf numFmtId="0" fontId="42" fillId="0" borderId="64" xfId="26" quotePrefix="1" applyFont="1" applyBorder="1" applyAlignment="1">
      <alignment horizontal="left" vertical="center" wrapText="1"/>
    </xf>
    <xf numFmtId="0" fontId="42" fillId="0" borderId="60" xfId="26" quotePrefix="1" applyFont="1" applyBorder="1" applyAlignment="1">
      <alignment horizontal="left" vertical="center" wrapText="1"/>
    </xf>
    <xf numFmtId="0" fontId="41" fillId="0" borderId="67" xfId="26" applyFont="1" applyBorder="1" applyAlignment="1">
      <alignment horizontal="left" vertical="center" wrapText="1"/>
    </xf>
    <xf numFmtId="0" fontId="41" fillId="0" borderId="64" xfId="26" applyFont="1" applyBorder="1" applyAlignment="1">
      <alignment horizontal="left" vertical="center" wrapText="1"/>
    </xf>
    <xf numFmtId="0" fontId="41" fillId="0" borderId="60" xfId="26" applyFont="1" applyBorder="1" applyAlignment="1">
      <alignment horizontal="left" vertical="center" wrapText="1"/>
    </xf>
    <xf numFmtId="0" fontId="10" fillId="2" borderId="6" xfId="0" applyFont="1" applyFill="1" applyBorder="1" applyAlignment="1">
      <alignment horizontal="left"/>
    </xf>
    <xf numFmtId="0" fontId="10" fillId="2" borderId="7" xfId="0" applyFont="1" applyFill="1" applyBorder="1" applyAlignment="1">
      <alignment horizontal="left"/>
    </xf>
    <xf numFmtId="0" fontId="10" fillId="2" borderId="8" xfId="0" applyFont="1" applyFill="1" applyBorder="1" applyAlignment="1">
      <alignment horizontal="left"/>
    </xf>
    <xf numFmtId="49" fontId="11" fillId="2" borderId="3" xfId="0" applyNumberFormat="1" applyFont="1" applyFill="1" applyBorder="1" applyAlignment="1">
      <alignment horizontal="center"/>
    </xf>
    <xf numFmtId="0" fontId="11" fillId="2" borderId="4" xfId="0" applyFont="1" applyFill="1" applyBorder="1" applyAlignment="1">
      <alignment horizontal="center"/>
    </xf>
    <xf numFmtId="0" fontId="11" fillId="2" borderId="5" xfId="0" applyFont="1" applyFill="1" applyBorder="1" applyAlignment="1">
      <alignment horizontal="center"/>
    </xf>
    <xf numFmtId="49" fontId="10" fillId="2" borderId="34" xfId="0" applyNumberFormat="1" applyFont="1" applyFill="1" applyBorder="1" applyAlignment="1">
      <alignment horizontal="left"/>
    </xf>
    <xf numFmtId="0" fontId="10" fillId="2" borderId="35" xfId="0" applyFont="1" applyFill="1" applyBorder="1" applyAlignment="1">
      <alignment horizontal="left"/>
    </xf>
    <xf numFmtId="0" fontId="10" fillId="2" borderId="36" xfId="0" applyFont="1" applyFill="1" applyBorder="1" applyAlignment="1">
      <alignment horizontal="left"/>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49" fontId="21" fillId="0" borderId="130" xfId="1" applyNumberFormat="1" applyFont="1" applyFill="1" applyBorder="1" applyAlignment="1">
      <alignment horizontal="left" vertical="center"/>
    </xf>
    <xf numFmtId="0" fontId="21" fillId="0" borderId="131" xfId="1" applyFont="1" applyFill="1" applyBorder="1" applyAlignment="1">
      <alignment horizontal="left" vertical="center"/>
    </xf>
    <xf numFmtId="0" fontId="21" fillId="0" borderId="131" xfId="1" applyFont="1" applyFill="1" applyBorder="1" applyAlignment="1">
      <alignment horizontal="left" vertical="center" wrapText="1"/>
    </xf>
    <xf numFmtId="0" fontId="21" fillId="0" borderId="132" xfId="1" applyFont="1" applyFill="1" applyBorder="1" applyAlignment="1">
      <alignment horizontal="left" vertical="center"/>
    </xf>
    <xf numFmtId="49" fontId="23" fillId="0" borderId="20" xfId="1" applyNumberFormat="1" applyFont="1" applyFill="1" applyBorder="1" applyAlignment="1">
      <alignment horizontal="left" vertical="center"/>
    </xf>
    <xf numFmtId="49" fontId="23" fillId="0" borderId="21" xfId="1" applyNumberFormat="1" applyFont="1" applyFill="1" applyBorder="1" applyAlignment="1">
      <alignment horizontal="left" vertical="center"/>
    </xf>
    <xf numFmtId="0" fontId="52" fillId="6" borderId="21" xfId="1" applyFont="1" applyFill="1" applyBorder="1" applyAlignment="1">
      <alignment horizontal="center" vertical="center" wrapText="1"/>
    </xf>
    <xf numFmtId="0" fontId="21" fillId="2" borderId="10" xfId="0" applyFont="1" applyFill="1" applyBorder="1" applyAlignment="1">
      <alignment horizontal="right" vertical="center"/>
    </xf>
    <xf numFmtId="49" fontId="13" fillId="2" borderId="122" xfId="0" applyNumberFormat="1" applyFont="1" applyFill="1" applyBorder="1" applyAlignment="1">
      <alignment horizontal="left" vertical="center"/>
    </xf>
    <xf numFmtId="0" fontId="13" fillId="2" borderId="123" xfId="0" applyFont="1" applyFill="1" applyBorder="1" applyAlignment="1">
      <alignment vertical="center"/>
    </xf>
    <xf numFmtId="0" fontId="13" fillId="2" borderId="123" xfId="0" applyFont="1" applyFill="1" applyBorder="1" applyAlignment="1">
      <alignment horizontal="left" vertical="center"/>
    </xf>
    <xf numFmtId="0" fontId="13" fillId="2" borderId="124" xfId="0" applyFont="1" applyFill="1" applyBorder="1" applyAlignment="1">
      <alignment horizontal="left" vertical="center"/>
    </xf>
    <xf numFmtId="0" fontId="52" fillId="6" borderId="10" xfId="1" applyFont="1" applyFill="1" applyBorder="1" applyAlignment="1">
      <alignment horizontal="center" vertical="center"/>
    </xf>
    <xf numFmtId="0" fontId="18" fillId="6" borderId="10" xfId="0" applyFont="1" applyFill="1" applyBorder="1" applyAlignment="1">
      <alignment vertical="center"/>
    </xf>
    <xf numFmtId="169" fontId="18" fillId="6" borderId="10" xfId="0" applyNumberFormat="1" applyFont="1" applyFill="1" applyBorder="1" applyAlignment="1">
      <alignment vertical="center"/>
    </xf>
    <xf numFmtId="170" fontId="19" fillId="6" borderId="195" xfId="0" applyNumberFormat="1" applyFont="1" applyFill="1" applyBorder="1" applyAlignment="1">
      <alignment horizontal="center" vertical="center" wrapText="1"/>
    </xf>
    <xf numFmtId="164" fontId="13" fillId="6" borderId="193" xfId="0" applyNumberFormat="1" applyFont="1" applyFill="1" applyBorder="1" applyAlignment="1">
      <alignment horizontal="right" wrapText="1"/>
    </xf>
    <xf numFmtId="164" fontId="13" fillId="6" borderId="107" xfId="0" applyNumberFormat="1" applyFont="1" applyFill="1" applyBorder="1" applyAlignment="1">
      <alignment horizontal="right" wrapText="1"/>
    </xf>
    <xf numFmtId="164" fontId="13" fillId="6" borderId="107" xfId="0" applyNumberFormat="1" applyFont="1" applyFill="1" applyBorder="1" applyAlignment="1">
      <alignment horizontal="center" wrapText="1"/>
    </xf>
    <xf numFmtId="164" fontId="13" fillId="6" borderId="33" xfId="0" applyNumberFormat="1" applyFont="1" applyFill="1" applyBorder="1" applyAlignment="1">
      <alignment horizontal="center" vertical="center" wrapText="1"/>
    </xf>
    <xf numFmtId="164" fontId="13" fillId="6" borderId="194" xfId="0" applyNumberFormat="1" applyFont="1" applyFill="1" applyBorder="1" applyAlignment="1">
      <alignment horizontal="center" vertical="center" wrapText="1"/>
    </xf>
    <xf numFmtId="164" fontId="21" fillId="6" borderId="137" xfId="0" applyNumberFormat="1" applyFont="1" applyFill="1" applyBorder="1" applyAlignment="1">
      <alignment horizontal="center" vertical="center" wrapText="1"/>
    </xf>
    <xf numFmtId="0" fontId="18" fillId="6" borderId="0" xfId="0" applyNumberFormat="1" applyFont="1" applyFill="1" applyAlignment="1">
      <alignment vertical="center"/>
    </xf>
    <xf numFmtId="164" fontId="21" fillId="6" borderId="10" xfId="1" applyNumberFormat="1" applyFont="1" applyFill="1" applyBorder="1" applyAlignment="1">
      <alignment horizontal="center" vertical="center"/>
    </xf>
    <xf numFmtId="170" fontId="19" fillId="6" borderId="155" xfId="0" applyNumberFormat="1" applyFont="1" applyFill="1" applyBorder="1" applyAlignment="1">
      <alignment horizontal="center" vertical="center" wrapText="1"/>
    </xf>
    <xf numFmtId="170" fontId="20" fillId="6" borderId="32" xfId="0" applyNumberFormat="1" applyFont="1" applyFill="1" applyBorder="1" applyAlignment="1">
      <alignment horizontal="center" vertical="center" wrapText="1"/>
    </xf>
    <xf numFmtId="170" fontId="20" fillId="6" borderId="32" xfId="0" applyNumberFormat="1" applyFont="1" applyFill="1" applyBorder="1" applyAlignment="1">
      <alignment horizontal="right" vertical="center" wrapText="1"/>
    </xf>
    <xf numFmtId="170" fontId="19" fillId="6" borderId="133" xfId="0" applyNumberFormat="1" applyFont="1" applyFill="1" applyBorder="1" applyAlignment="1">
      <alignment horizontal="center" vertical="center" wrapText="1"/>
    </xf>
    <xf numFmtId="0" fontId="18" fillId="6" borderId="10" xfId="1" applyNumberFormat="1" applyFont="1" applyFill="1" applyAlignment="1">
      <alignment vertical="center"/>
    </xf>
  </cellXfs>
  <cellStyles count="30">
    <cellStyle name="Comma 2" xfId="15" xr:uid="{00000000-0005-0000-0000-000000000000}"/>
    <cellStyle name="Comma 2 2" xfId="20" xr:uid="{00000000-0005-0000-0000-000001000000}"/>
    <cellStyle name="Comma 3" xfId="24" xr:uid="{00000000-0005-0000-0000-000002000000}"/>
    <cellStyle name="Comma 4" xfId="29" xr:uid="{77AA547B-4BC2-49E4-AAFD-8C6094AEC391}"/>
    <cellStyle name="Comma 6" xfId="12" xr:uid="{00000000-0005-0000-0000-000003000000}"/>
    <cellStyle name="Currency" xfId="8" builtinId="4"/>
    <cellStyle name="Currency 2" xfId="22" xr:uid="{00000000-0005-0000-0000-000007000000}"/>
    <cellStyle name="Currency 3 2" xfId="6" xr:uid="{00000000-0005-0000-0000-000008000000}"/>
    <cellStyle name="Currency 4" xfId="7" xr:uid="{00000000-0005-0000-0000-000009000000}"/>
    <cellStyle name="Currency 4 2" xfId="13" xr:uid="{00000000-0005-0000-0000-00000A000000}"/>
    <cellStyle name="Currency 4 2 2" xfId="17" xr:uid="{00000000-0005-0000-0000-00000B000000}"/>
    <cellStyle name="Currency 4 2 2 2" xfId="18" xr:uid="{00000000-0005-0000-0000-00000C000000}"/>
    <cellStyle name="Currency 4 2 2 2 2" xfId="19" xr:uid="{00000000-0005-0000-0000-00000D000000}"/>
    <cellStyle name="Normal" xfId="0" builtinId="0"/>
    <cellStyle name="Normal 11 2" xfId="5" xr:uid="{00000000-0005-0000-0000-00000F000000}"/>
    <cellStyle name="Normal 13 2" xfId="3" xr:uid="{00000000-0005-0000-0000-000010000000}"/>
    <cellStyle name="Normal 2" xfId="1" xr:uid="{00000000-0005-0000-0000-000011000000}"/>
    <cellStyle name="Normal 2 2" xfId="4" xr:uid="{00000000-0005-0000-0000-000012000000}"/>
    <cellStyle name="Normal 2 3" xfId="10" xr:uid="{00000000-0005-0000-0000-000013000000}"/>
    <cellStyle name="Normal 3" xfId="2" xr:uid="{00000000-0005-0000-0000-000014000000}"/>
    <cellStyle name="Normal 3 2" xfId="16" xr:uid="{00000000-0005-0000-0000-000015000000}"/>
    <cellStyle name="Normal 3 3" xfId="26" xr:uid="{00000000-0005-0000-0000-000016000000}"/>
    <cellStyle name="Normal 4" xfId="9" xr:uid="{00000000-0005-0000-0000-000017000000}"/>
    <cellStyle name="Normal 4 2" xfId="11" xr:uid="{00000000-0005-0000-0000-000018000000}"/>
    <cellStyle name="Normal 5" xfId="21" xr:uid="{00000000-0005-0000-0000-000019000000}"/>
    <cellStyle name="Normal 6" xfId="23" xr:uid="{00000000-0005-0000-0000-00001A000000}"/>
    <cellStyle name="Normal 7" xfId="14" xr:uid="{00000000-0005-0000-0000-00001B000000}"/>
    <cellStyle name="Normal 8" xfId="25" xr:uid="{00000000-0005-0000-0000-00001C000000}"/>
    <cellStyle name="Normal 9" xfId="28" xr:uid="{0660A8D5-8A9C-4F65-8D80-1829963A424D}"/>
    <cellStyle name="Percent 2" xfId="27" xr:uid="{00000000-0005-0000-0000-000022000000}"/>
  </cellStyles>
  <dxfs count="7">
    <dxf>
      <font>
        <color rgb="FFFF0000"/>
      </font>
    </dxf>
    <dxf>
      <font>
        <color rgb="FFFF0000"/>
      </font>
    </dxf>
    <dxf>
      <font>
        <color rgb="FFFF0000"/>
      </font>
    </dxf>
    <dxf>
      <font>
        <color rgb="FFFF0000"/>
      </font>
    </dxf>
    <dxf>
      <font>
        <color rgb="FFFF0000"/>
      </font>
    </dxf>
    <dxf>
      <font>
        <color rgb="FFFF0000"/>
      </font>
    </dxf>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F2F2F2"/>
      <rgbColor rgb="FFFF0000"/>
      <rgbColor rgb="FFEAF1DD"/>
      <rgbColor rgb="FFD2DAE4"/>
      <rgbColor rgb="FFFFFF0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INDOWS\TEMP\Cashflow\Cash2000%20Nan%200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Neels\Local%20Settings\Temporary%20Internet%20Files\OLK3\Cash2004%20Nan00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ORT"/>
      <sheetName val="DOELWIT"/>
      <sheetName val="HK CASHFLOW"/>
      <sheetName val="CASHFLOW"/>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ELWIT"/>
      <sheetName val="FIN.REPORT"/>
      <sheetName val="HK CASHFLOW"/>
      <sheetName val="CASHFLOW"/>
      <sheetName val="CLAIMS"/>
      <sheetName val="BAS ITEM CODE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4"/>
  <sheetViews>
    <sheetView view="pageBreakPreview" topLeftCell="A21" zoomScaleNormal="100" zoomScaleSheetLayoutView="100" workbookViewId="0">
      <selection activeCell="J32" sqref="J32"/>
    </sheetView>
  </sheetViews>
  <sheetFormatPr defaultColWidth="8.88671875" defaultRowHeight="13.8"/>
  <cols>
    <col min="1" max="1" width="4.33203125" style="76" customWidth="1"/>
    <col min="2" max="2" width="12.33203125" style="76" customWidth="1"/>
    <col min="3" max="3" width="8.88671875" style="76"/>
    <col min="4" max="4" width="23.6640625" style="76" customWidth="1"/>
    <col min="5" max="5" width="3.5546875" style="76" customWidth="1"/>
    <col min="6" max="6" width="18.33203125" style="76" customWidth="1"/>
    <col min="7" max="7" width="8.33203125" style="76" customWidth="1"/>
    <col min="8" max="8" width="10" style="76" customWidth="1"/>
    <col min="9" max="9" width="27.5546875" style="76" customWidth="1"/>
    <col min="10" max="10" width="20.109375" style="76" customWidth="1"/>
    <col min="11" max="11" width="5.5546875" style="76" customWidth="1"/>
    <col min="12" max="12" width="15.6640625" style="76" customWidth="1"/>
    <col min="13" max="13" width="17.6640625" style="76" customWidth="1"/>
    <col min="14" max="16384" width="8.88671875" style="76"/>
  </cols>
  <sheetData>
    <row r="1" spans="1:13" ht="24">
      <c r="A1" s="482" t="s">
        <v>433</v>
      </c>
      <c r="B1" s="483"/>
      <c r="C1" s="483"/>
      <c r="D1" s="483"/>
      <c r="E1" s="483"/>
      <c r="F1" s="483"/>
      <c r="G1" s="483"/>
      <c r="H1" s="483"/>
      <c r="I1" s="480">
        <f>D21</f>
        <v>4</v>
      </c>
      <c r="J1" s="480"/>
      <c r="K1" s="481"/>
      <c r="L1" s="77"/>
      <c r="M1" s="77"/>
    </row>
    <row r="2" spans="1:13" ht="24">
      <c r="A2" s="491" t="s">
        <v>0</v>
      </c>
      <c r="B2" s="492"/>
      <c r="C2" s="492"/>
      <c r="D2" s="492"/>
      <c r="E2" s="492"/>
      <c r="F2" s="492"/>
      <c r="G2" s="492"/>
      <c r="H2" s="492"/>
      <c r="I2" s="492"/>
      <c r="J2" s="492"/>
      <c r="K2" s="493"/>
      <c r="L2" s="77"/>
      <c r="M2" s="77"/>
    </row>
    <row r="3" spans="1:13" ht="14.4" thickBot="1">
      <c r="A3" s="184"/>
      <c r="B3" s="78"/>
      <c r="C3" s="78"/>
      <c r="D3" s="79"/>
      <c r="E3" s="78"/>
      <c r="F3" s="78"/>
      <c r="G3" s="78"/>
      <c r="H3" s="78"/>
      <c r="I3" s="78"/>
      <c r="J3" s="78"/>
      <c r="K3" s="185"/>
      <c r="L3" s="78"/>
      <c r="M3" s="78"/>
    </row>
    <row r="4" spans="1:13" ht="15">
      <c r="A4" s="184"/>
      <c r="B4" s="145" t="s">
        <v>1</v>
      </c>
      <c r="C4" s="146"/>
      <c r="D4" s="147"/>
      <c r="E4" s="147"/>
      <c r="F4" s="148"/>
      <c r="H4" s="80"/>
      <c r="I4" s="175" t="s">
        <v>2</v>
      </c>
      <c r="J4" s="176"/>
      <c r="K4" s="185"/>
      <c r="L4" s="78"/>
      <c r="M4" s="78"/>
    </row>
    <row r="5" spans="1:13" ht="14.4" customHeight="1">
      <c r="A5" s="184"/>
      <c r="B5" s="494" t="s">
        <v>328</v>
      </c>
      <c r="C5" s="495"/>
      <c r="D5" s="495"/>
      <c r="E5" s="495"/>
      <c r="F5" s="496"/>
      <c r="H5" s="81"/>
      <c r="I5" s="177" t="s">
        <v>3</v>
      </c>
      <c r="J5" s="178"/>
      <c r="K5" s="185"/>
      <c r="L5" s="78"/>
      <c r="M5" s="78"/>
    </row>
    <row r="6" spans="1:13" ht="15">
      <c r="A6" s="184"/>
      <c r="B6" s="149" t="s">
        <v>329</v>
      </c>
      <c r="C6" s="82"/>
      <c r="D6" s="83"/>
      <c r="E6" s="83"/>
      <c r="F6" s="150"/>
      <c r="H6" s="78"/>
      <c r="I6" s="179" t="s">
        <v>4</v>
      </c>
      <c r="J6" s="180"/>
      <c r="K6" s="185"/>
      <c r="L6" s="78"/>
      <c r="M6" s="78"/>
    </row>
    <row r="7" spans="1:13" ht="15">
      <c r="A7" s="184"/>
      <c r="B7" s="151" t="s">
        <v>169</v>
      </c>
      <c r="C7" s="84"/>
      <c r="D7" s="85"/>
      <c r="E7" s="83"/>
      <c r="F7" s="150"/>
      <c r="H7" s="78"/>
      <c r="I7" s="179" t="s">
        <v>5</v>
      </c>
      <c r="J7" s="180"/>
      <c r="K7" s="185"/>
      <c r="L7" s="78"/>
      <c r="M7" s="78"/>
    </row>
    <row r="8" spans="1:13" ht="15">
      <c r="A8" s="184"/>
      <c r="B8" s="151" t="s">
        <v>330</v>
      </c>
      <c r="C8" s="84"/>
      <c r="D8" s="85"/>
      <c r="E8" s="83"/>
      <c r="F8" s="150"/>
      <c r="H8" s="78"/>
      <c r="I8" s="181" t="s">
        <v>6</v>
      </c>
      <c r="J8" s="182"/>
      <c r="K8" s="185"/>
      <c r="L8" s="78"/>
      <c r="M8" s="78"/>
    </row>
    <row r="9" spans="1:13" ht="15">
      <c r="A9" s="184"/>
      <c r="B9" s="151">
        <v>4735</v>
      </c>
      <c r="C9" s="84"/>
      <c r="D9" s="85"/>
      <c r="E9" s="83"/>
      <c r="F9" s="150"/>
      <c r="H9" s="81"/>
      <c r="I9" s="181">
        <v>5100</v>
      </c>
      <c r="J9" s="182"/>
      <c r="K9" s="185"/>
      <c r="L9" s="78"/>
      <c r="M9" s="78"/>
    </row>
    <row r="10" spans="1:13" ht="15.6" thickBot="1">
      <c r="A10" s="184"/>
      <c r="B10" s="155" t="s">
        <v>331</v>
      </c>
      <c r="C10" s="152"/>
      <c r="D10" s="153"/>
      <c r="E10" s="153"/>
      <c r="F10" s="154"/>
      <c r="H10" s="81"/>
      <c r="I10" s="155" t="s">
        <v>7</v>
      </c>
      <c r="J10" s="183"/>
      <c r="K10" s="185"/>
      <c r="L10" s="78"/>
      <c r="M10" s="78"/>
    </row>
    <row r="11" spans="1:13">
      <c r="A11" s="184"/>
      <c r="B11" s="81"/>
      <c r="C11" s="78"/>
      <c r="D11" s="79"/>
      <c r="E11" s="78"/>
      <c r="F11" s="78"/>
      <c r="H11" s="81"/>
      <c r="I11" s="81"/>
      <c r="J11" s="78"/>
      <c r="K11" s="185"/>
      <c r="L11" s="78"/>
      <c r="M11" s="78"/>
    </row>
    <row r="12" spans="1:13">
      <c r="A12" s="184"/>
      <c r="B12" s="78"/>
      <c r="C12" s="78"/>
      <c r="D12" s="79"/>
      <c r="E12" s="78"/>
      <c r="F12" s="78"/>
      <c r="G12" s="78"/>
      <c r="H12" s="78"/>
      <c r="I12" s="81"/>
      <c r="J12" s="78"/>
      <c r="K12" s="185"/>
      <c r="L12" s="78"/>
      <c r="M12" s="78"/>
    </row>
    <row r="13" spans="1:13" ht="15">
      <c r="A13" s="184"/>
      <c r="B13" s="497" t="s">
        <v>8</v>
      </c>
      <c r="C13" s="498"/>
      <c r="D13" s="498"/>
      <c r="E13" s="498"/>
      <c r="F13" s="498"/>
      <c r="G13" s="498"/>
      <c r="H13" s="498"/>
      <c r="I13" s="499"/>
      <c r="J13" s="78"/>
      <c r="K13" s="185"/>
      <c r="L13" s="78"/>
      <c r="M13" s="78"/>
    </row>
    <row r="14" spans="1:13" ht="15">
      <c r="A14" s="184"/>
      <c r="B14" s="86" t="s">
        <v>9</v>
      </c>
      <c r="C14" s="87"/>
      <c r="D14" s="500" t="s">
        <v>318</v>
      </c>
      <c r="E14" s="501"/>
      <c r="F14" s="501"/>
      <c r="G14" s="501"/>
      <c r="H14" s="501"/>
      <c r="I14" s="502"/>
      <c r="J14" s="78"/>
      <c r="K14" s="185"/>
      <c r="L14" s="78"/>
      <c r="M14" s="78"/>
    </row>
    <row r="15" spans="1:13" ht="15">
      <c r="A15" s="184"/>
      <c r="B15" s="86" t="s">
        <v>10</v>
      </c>
      <c r="C15" s="87"/>
      <c r="D15" s="500" t="s">
        <v>168</v>
      </c>
      <c r="E15" s="501"/>
      <c r="F15" s="501"/>
      <c r="G15" s="501"/>
      <c r="H15" s="501"/>
      <c r="I15" s="502"/>
      <c r="J15" s="78"/>
      <c r="K15" s="185"/>
      <c r="L15" s="78"/>
      <c r="M15" s="78"/>
    </row>
    <row r="16" spans="1:13" ht="15">
      <c r="A16" s="184"/>
      <c r="B16" s="88" t="s">
        <v>11</v>
      </c>
      <c r="C16" s="89"/>
      <c r="D16" s="503" t="s">
        <v>167</v>
      </c>
      <c r="E16" s="504"/>
      <c r="F16" s="504"/>
      <c r="G16" s="504"/>
      <c r="H16" s="504"/>
      <c r="I16" s="505"/>
      <c r="J16" s="78"/>
      <c r="K16" s="185"/>
      <c r="L16" s="78"/>
      <c r="M16" s="78"/>
    </row>
    <row r="17" spans="1:13">
      <c r="A17" s="184"/>
      <c r="B17" s="78"/>
      <c r="C17" s="78"/>
      <c r="D17" s="79"/>
      <c r="E17" s="78"/>
      <c r="F17" s="78"/>
      <c r="G17" s="78"/>
      <c r="H17" s="78"/>
      <c r="I17" s="81"/>
      <c r="J17" s="78"/>
      <c r="K17" s="185"/>
      <c r="L17" s="78"/>
      <c r="M17" s="78"/>
    </row>
    <row r="18" spans="1:13">
      <c r="A18" s="184"/>
      <c r="B18" s="78"/>
      <c r="C18" s="78"/>
      <c r="D18" s="79"/>
      <c r="E18" s="78"/>
      <c r="F18" s="78"/>
      <c r="G18" s="78"/>
      <c r="H18" s="78"/>
      <c r="I18" s="78"/>
      <c r="J18" s="78"/>
      <c r="K18" s="185"/>
      <c r="L18" s="78"/>
      <c r="M18" s="78"/>
    </row>
    <row r="19" spans="1:13" ht="15">
      <c r="A19" s="184"/>
      <c r="B19" s="90" t="s">
        <v>12</v>
      </c>
      <c r="C19" s="89"/>
      <c r="D19" s="89"/>
      <c r="E19" s="89"/>
      <c r="F19" s="89"/>
      <c r="G19" s="91"/>
      <c r="H19" s="78"/>
      <c r="I19" s="78"/>
      <c r="J19" s="78"/>
      <c r="K19" s="185"/>
      <c r="L19" s="78"/>
      <c r="M19" s="78"/>
    </row>
    <row r="20" spans="1:13" ht="15">
      <c r="A20" s="184"/>
      <c r="B20" s="88" t="s">
        <v>13</v>
      </c>
      <c r="C20" s="89"/>
      <c r="D20" s="506">
        <v>4850255722</v>
      </c>
      <c r="E20" s="507"/>
      <c r="F20" s="507"/>
      <c r="G20" s="508"/>
      <c r="H20" s="77"/>
      <c r="I20" s="78"/>
      <c r="J20" s="78"/>
      <c r="K20" s="185"/>
      <c r="L20" s="78"/>
      <c r="M20" s="78"/>
    </row>
    <row r="21" spans="1:13" ht="15.6">
      <c r="A21" s="184"/>
      <c r="B21" s="88" t="s">
        <v>14</v>
      </c>
      <c r="C21" s="89"/>
      <c r="D21" s="509">
        <v>4</v>
      </c>
      <c r="E21" s="498"/>
      <c r="F21" s="510"/>
      <c r="G21" s="511"/>
      <c r="H21" s="77"/>
      <c r="I21" s="78"/>
      <c r="J21" s="78"/>
      <c r="K21" s="185"/>
      <c r="L21" s="78"/>
      <c r="M21" s="78"/>
    </row>
    <row r="22" spans="1:13" ht="15">
      <c r="A22" s="184"/>
      <c r="B22" s="88" t="s">
        <v>15</v>
      </c>
      <c r="C22" s="89"/>
      <c r="D22" s="484">
        <v>45154</v>
      </c>
      <c r="E22" s="485"/>
      <c r="F22" s="486"/>
      <c r="G22" s="487"/>
      <c r="H22" s="77"/>
      <c r="I22" s="78"/>
      <c r="J22" s="78"/>
      <c r="K22" s="185"/>
      <c r="L22" s="78"/>
      <c r="M22" s="78"/>
    </row>
    <row r="23" spans="1:13" ht="14.4" thickBot="1">
      <c r="A23" s="184"/>
      <c r="B23" s="78"/>
      <c r="C23" s="78"/>
      <c r="D23" s="79"/>
      <c r="E23" s="78"/>
      <c r="F23" s="78"/>
      <c r="G23" s="78"/>
      <c r="H23" s="78"/>
      <c r="I23" s="78"/>
      <c r="J23" s="78"/>
      <c r="K23" s="185"/>
      <c r="L23" s="78"/>
      <c r="M23" s="78"/>
    </row>
    <row r="24" spans="1:13" ht="16.2" thickTop="1" thickBot="1">
      <c r="A24" s="184"/>
      <c r="B24" s="488" t="s">
        <v>16</v>
      </c>
      <c r="C24" s="489"/>
      <c r="D24" s="489"/>
      <c r="E24" s="489"/>
      <c r="F24" s="489"/>
      <c r="G24" s="489"/>
      <c r="H24" s="489"/>
      <c r="I24" s="490"/>
      <c r="J24" s="92" t="s">
        <v>17</v>
      </c>
      <c r="K24" s="186"/>
      <c r="L24" s="156"/>
      <c r="M24" s="93"/>
    </row>
    <row r="25" spans="1:13" ht="15.6" thickTop="1">
      <c r="A25" s="184"/>
      <c r="B25" s="94" t="s">
        <v>319</v>
      </c>
      <c r="C25" s="95"/>
      <c r="D25" s="95"/>
      <c r="E25" s="95"/>
      <c r="F25" s="95"/>
      <c r="G25" s="95"/>
      <c r="H25" s="95"/>
      <c r="I25" s="96"/>
      <c r="J25" s="97">
        <v>32347826.084309999</v>
      </c>
      <c r="K25" s="185"/>
      <c r="L25" s="98">
        <v>32347826.084309999</v>
      </c>
      <c r="M25" s="98">
        <f>J25-L25</f>
        <v>0</v>
      </c>
    </row>
    <row r="26" spans="1:13" ht="15">
      <c r="A26" s="184"/>
      <c r="B26" s="99" t="s">
        <v>320</v>
      </c>
      <c r="C26" s="100"/>
      <c r="D26" s="100"/>
      <c r="E26" s="100"/>
      <c r="F26" s="100"/>
      <c r="G26" s="100"/>
      <c r="H26" s="100"/>
      <c r="I26" s="101"/>
      <c r="J26" s="102">
        <v>0</v>
      </c>
      <c r="K26" s="185"/>
      <c r="L26" s="98">
        <v>0</v>
      </c>
      <c r="M26" s="98">
        <f t="shared" ref="M26:M43" si="0">J26-L26</f>
        <v>0</v>
      </c>
    </row>
    <row r="27" spans="1:13" ht="15">
      <c r="A27" s="184"/>
      <c r="B27" s="103" t="s">
        <v>321</v>
      </c>
      <c r="C27" s="100"/>
      <c r="D27" s="100"/>
      <c r="E27" s="100"/>
      <c r="F27" s="100"/>
      <c r="G27" s="100"/>
      <c r="H27" s="100"/>
      <c r="I27" s="101"/>
      <c r="J27" s="102">
        <f>J25+J26</f>
        <v>32347826.084309999</v>
      </c>
      <c r="K27" s="185"/>
      <c r="L27" s="98">
        <v>32347826.084309999</v>
      </c>
      <c r="M27" s="98">
        <f t="shared" si="0"/>
        <v>0</v>
      </c>
    </row>
    <row r="28" spans="1:13" ht="15">
      <c r="A28" s="184"/>
      <c r="B28" s="99"/>
      <c r="C28" s="100"/>
      <c r="D28" s="100"/>
      <c r="E28" s="100"/>
      <c r="F28" s="100"/>
      <c r="G28" s="100"/>
      <c r="H28" s="100"/>
      <c r="I28" s="101"/>
      <c r="J28" s="102"/>
      <c r="K28" s="185"/>
      <c r="L28" s="98"/>
      <c r="M28" s="98">
        <f t="shared" si="0"/>
        <v>0</v>
      </c>
    </row>
    <row r="29" spans="1:13" ht="15">
      <c r="A29" s="184"/>
      <c r="B29" s="103" t="s">
        <v>322</v>
      </c>
      <c r="C29" s="100"/>
      <c r="D29" s="100"/>
      <c r="E29" s="100"/>
      <c r="F29" s="100"/>
      <c r="G29" s="100"/>
      <c r="H29" s="100"/>
      <c r="I29" s="101"/>
      <c r="J29" s="104" t="e">
        <f>'Revised Sumary'!#REF!</f>
        <v>#REF!</v>
      </c>
      <c r="K29" s="185"/>
      <c r="L29" s="98">
        <v>2202966.6666666656</v>
      </c>
      <c r="M29" s="98" t="e">
        <f t="shared" si="0"/>
        <v>#REF!</v>
      </c>
    </row>
    <row r="30" spans="1:13" ht="15">
      <c r="A30" s="184"/>
      <c r="B30" s="105" t="s">
        <v>20</v>
      </c>
      <c r="C30" s="87"/>
      <c r="D30" s="87"/>
      <c r="E30" s="100"/>
      <c r="F30" s="100"/>
      <c r="G30" s="100"/>
      <c r="H30" s="100"/>
      <c r="I30" s="101"/>
      <c r="J30" s="106">
        <v>0</v>
      </c>
      <c r="K30" s="185"/>
      <c r="L30" s="98">
        <v>0</v>
      </c>
      <c r="M30" s="98">
        <f t="shared" si="0"/>
        <v>0</v>
      </c>
    </row>
    <row r="31" spans="1:13" ht="15">
      <c r="A31" s="184"/>
      <c r="B31" s="105" t="s">
        <v>323</v>
      </c>
      <c r="C31" s="87"/>
      <c r="D31" s="87"/>
      <c r="E31" s="100"/>
      <c r="F31" s="100"/>
      <c r="G31" s="100"/>
      <c r="H31" s="100"/>
      <c r="I31" s="101"/>
      <c r="J31" s="106">
        <v>0</v>
      </c>
      <c r="K31" s="185"/>
      <c r="L31" s="98">
        <v>0</v>
      </c>
      <c r="M31" s="98">
        <f t="shared" si="0"/>
        <v>0</v>
      </c>
    </row>
    <row r="32" spans="1:13" ht="15">
      <c r="A32" s="184"/>
      <c r="B32" s="107" t="s">
        <v>18</v>
      </c>
      <c r="C32" s="100"/>
      <c r="D32" s="100"/>
      <c r="E32" s="100"/>
      <c r="F32" s="100"/>
      <c r="G32" s="100"/>
      <c r="H32" s="100"/>
      <c r="I32" s="101"/>
      <c r="J32" s="108" t="e">
        <f>SUM(J29:J31)</f>
        <v>#REF!</v>
      </c>
      <c r="K32" s="185"/>
      <c r="L32" s="98">
        <v>3018966.6666666656</v>
      </c>
      <c r="M32" s="98" t="e">
        <f t="shared" si="0"/>
        <v>#REF!</v>
      </c>
    </row>
    <row r="33" spans="1:13" ht="15">
      <c r="A33" s="184"/>
      <c r="B33" s="531" t="s">
        <v>434</v>
      </c>
      <c r="C33" s="532"/>
      <c r="D33" s="532"/>
      <c r="E33" s="532"/>
      <c r="F33" s="197">
        <f>J27</f>
        <v>32347826.084309999</v>
      </c>
      <c r="G33" s="533">
        <f>F33*5%</f>
        <v>1617391.3042155001</v>
      </c>
      <c r="H33" s="533"/>
      <c r="I33" s="198"/>
      <c r="J33" s="106" t="e">
        <f>10%*J32</f>
        <v>#REF!</v>
      </c>
      <c r="K33" s="185"/>
      <c r="L33" s="98">
        <v>359509.16666666651</v>
      </c>
      <c r="M33" s="98" t="e">
        <f t="shared" si="0"/>
        <v>#REF!</v>
      </c>
    </row>
    <row r="34" spans="1:13" ht="15">
      <c r="A34" s="184"/>
      <c r="B34" s="109" t="s">
        <v>324</v>
      </c>
      <c r="C34" s="87"/>
      <c r="D34" s="87"/>
      <c r="E34" s="532"/>
      <c r="F34" s="532"/>
      <c r="G34" s="532"/>
      <c r="H34" s="87"/>
      <c r="I34" s="110"/>
      <c r="J34" s="106">
        <v>0</v>
      </c>
      <c r="K34" s="185"/>
      <c r="L34" s="98">
        <v>0</v>
      </c>
      <c r="M34" s="98">
        <f t="shared" si="0"/>
        <v>0</v>
      </c>
    </row>
    <row r="35" spans="1:13" ht="15">
      <c r="A35" s="184"/>
      <c r="B35" s="111" t="s">
        <v>19</v>
      </c>
      <c r="C35" s="100"/>
      <c r="D35" s="112"/>
      <c r="E35" s="112"/>
      <c r="F35" s="113"/>
      <c r="G35" s="113"/>
      <c r="H35" s="113"/>
      <c r="I35" s="101"/>
      <c r="J35" s="104">
        <v>0</v>
      </c>
      <c r="K35" s="185"/>
      <c r="L35" s="98">
        <v>0</v>
      </c>
      <c r="M35" s="98">
        <f t="shared" si="0"/>
        <v>0</v>
      </c>
    </row>
    <row r="36" spans="1:13" ht="15.6" thickBot="1">
      <c r="A36" s="184"/>
      <c r="B36" s="199" t="s">
        <v>21</v>
      </c>
      <c r="C36" s="95"/>
      <c r="D36" s="200"/>
      <c r="E36" s="200"/>
      <c r="F36" s="201"/>
      <c r="G36" s="201"/>
      <c r="H36" s="201"/>
      <c r="I36" s="96"/>
      <c r="J36" s="202">
        <f>'M.O.S'!J73</f>
        <v>273360</v>
      </c>
      <c r="K36" s="185"/>
      <c r="L36" s="98">
        <v>816000</v>
      </c>
      <c r="M36" s="98">
        <f t="shared" si="0"/>
        <v>-542640</v>
      </c>
    </row>
    <row r="37" spans="1:13" ht="15">
      <c r="A37" s="184"/>
      <c r="B37" s="114" t="s">
        <v>18</v>
      </c>
      <c r="C37" s="115"/>
      <c r="D37" s="115"/>
      <c r="E37" s="115"/>
      <c r="F37" s="115"/>
      <c r="G37" s="115"/>
      <c r="H37" s="115"/>
      <c r="I37" s="116"/>
      <c r="J37" s="117" t="e">
        <f>J32-J33-J34-J35+J36</f>
        <v>#REF!</v>
      </c>
      <c r="K37" s="185"/>
      <c r="L37" s="98">
        <v>2717069.9999999991</v>
      </c>
      <c r="M37" s="98" t="e">
        <f t="shared" si="0"/>
        <v>#REF!</v>
      </c>
    </row>
    <row r="38" spans="1:13" ht="15">
      <c r="A38" s="184"/>
      <c r="B38" s="103" t="s">
        <v>22</v>
      </c>
      <c r="C38" s="100"/>
      <c r="D38" s="100"/>
      <c r="E38" s="100"/>
      <c r="F38" s="100"/>
      <c r="G38" s="100"/>
      <c r="H38" s="100"/>
      <c r="I38" s="101"/>
      <c r="J38" s="104">
        <v>3235582.4999999986</v>
      </c>
      <c r="K38" s="185"/>
      <c r="L38" s="98">
        <v>1170675</v>
      </c>
      <c r="M38" s="98">
        <f t="shared" si="0"/>
        <v>2064907.4999999986</v>
      </c>
    </row>
    <row r="39" spans="1:13" ht="15">
      <c r="A39" s="184"/>
      <c r="B39" s="99" t="s">
        <v>23</v>
      </c>
      <c r="C39" s="100"/>
      <c r="D39" s="100"/>
      <c r="E39" s="100"/>
      <c r="F39" s="100"/>
      <c r="G39" s="100"/>
      <c r="H39" s="100"/>
      <c r="I39" s="101"/>
      <c r="J39" s="108" t="e">
        <f>J37-J38</f>
        <v>#REF!</v>
      </c>
      <c r="K39" s="185"/>
      <c r="L39" s="98">
        <v>1546394.9999999991</v>
      </c>
      <c r="M39" s="98" t="e">
        <f t="shared" si="0"/>
        <v>#REF!</v>
      </c>
    </row>
    <row r="40" spans="1:13" ht="15">
      <c r="A40" s="184"/>
      <c r="B40" s="99" t="s">
        <v>24</v>
      </c>
      <c r="C40" s="100"/>
      <c r="D40" s="100"/>
      <c r="E40" s="100"/>
      <c r="F40" s="100"/>
      <c r="G40" s="100"/>
      <c r="H40" s="100"/>
      <c r="I40" s="101"/>
      <c r="J40" s="104" t="e">
        <f>J39*15%</f>
        <v>#REF!</v>
      </c>
      <c r="K40" s="185"/>
      <c r="L40" s="98">
        <v>231959.24999999985</v>
      </c>
      <c r="M40" s="98" t="e">
        <f t="shared" si="0"/>
        <v>#REF!</v>
      </c>
    </row>
    <row r="41" spans="1:13" ht="15">
      <c r="A41" s="184"/>
      <c r="B41" s="99" t="s">
        <v>25</v>
      </c>
      <c r="C41" s="100"/>
      <c r="D41" s="100"/>
      <c r="E41" s="100"/>
      <c r="F41" s="100"/>
      <c r="G41" s="100"/>
      <c r="H41" s="100"/>
      <c r="I41" s="101"/>
      <c r="J41" s="104">
        <v>0</v>
      </c>
      <c r="K41" s="185"/>
      <c r="L41" s="98">
        <v>0</v>
      </c>
      <c r="M41" s="98">
        <f t="shared" si="0"/>
        <v>0</v>
      </c>
    </row>
    <row r="42" spans="1:13" ht="15">
      <c r="A42" s="184"/>
      <c r="B42" s="99" t="s">
        <v>26</v>
      </c>
      <c r="C42" s="100"/>
      <c r="D42" s="100"/>
      <c r="E42" s="100"/>
      <c r="F42" s="100"/>
      <c r="G42" s="100"/>
      <c r="H42" s="100"/>
      <c r="I42" s="101"/>
      <c r="J42" s="104">
        <v>0</v>
      </c>
      <c r="K42" s="185"/>
      <c r="L42" s="98">
        <v>0</v>
      </c>
      <c r="M42" s="98">
        <f t="shared" si="0"/>
        <v>0</v>
      </c>
    </row>
    <row r="43" spans="1:13" ht="15.6" thickBot="1">
      <c r="A43" s="184"/>
      <c r="B43" s="118" t="s">
        <v>27</v>
      </c>
      <c r="C43" s="119"/>
      <c r="D43" s="119"/>
      <c r="E43" s="119"/>
      <c r="F43" s="119"/>
      <c r="G43" s="119"/>
      <c r="H43" s="119"/>
      <c r="I43" s="120"/>
      <c r="J43" s="121" t="e">
        <f>J39+J40-J41+J42</f>
        <v>#REF!</v>
      </c>
      <c r="K43" s="185"/>
      <c r="L43" s="98">
        <v>1778354.2499999988</v>
      </c>
      <c r="M43" s="98" t="e">
        <f t="shared" si="0"/>
        <v>#REF!</v>
      </c>
    </row>
    <row r="44" spans="1:13" ht="15.6" thickTop="1">
      <c r="A44" s="184"/>
      <c r="B44" s="516" t="s">
        <v>325</v>
      </c>
      <c r="C44" s="517"/>
      <c r="D44" s="517"/>
      <c r="E44" s="518"/>
      <c r="F44" s="122">
        <f>J27*1.15</f>
        <v>37199999.996956497</v>
      </c>
      <c r="G44" s="123"/>
      <c r="H44" s="123"/>
      <c r="I44" s="123"/>
      <c r="J44" s="123"/>
      <c r="K44" s="185"/>
      <c r="L44" s="78"/>
      <c r="M44" s="98"/>
    </row>
    <row r="45" spans="1:13" ht="27" customHeight="1">
      <c r="A45" s="184"/>
      <c r="B45" s="545" t="s">
        <v>326</v>
      </c>
      <c r="C45" s="546"/>
      <c r="D45" s="547"/>
      <c r="E45" s="101"/>
      <c r="F45" s="124" t="e">
        <f>J37*1.15</f>
        <v>#REF!</v>
      </c>
      <c r="G45" s="123"/>
      <c r="H45" s="123"/>
      <c r="I45" s="125"/>
      <c r="J45" s="123"/>
      <c r="K45" s="185"/>
      <c r="L45" s="126"/>
      <c r="M45" s="126" t="e">
        <f>J43-J44</f>
        <v>#REF!</v>
      </c>
    </row>
    <row r="46" spans="1:13" ht="15">
      <c r="A46" s="184"/>
      <c r="B46" s="522" t="s">
        <v>28</v>
      </c>
      <c r="C46" s="523"/>
      <c r="D46" s="524"/>
      <c r="E46" s="101"/>
      <c r="F46" s="127" t="e">
        <f>(J33)*1.15</f>
        <v>#REF!</v>
      </c>
      <c r="G46" s="123"/>
      <c r="H46" s="123"/>
      <c r="I46" s="123"/>
      <c r="J46" s="123"/>
      <c r="K46" s="185"/>
      <c r="L46" s="78"/>
      <c r="M46" s="126"/>
    </row>
    <row r="47" spans="1:13" ht="15">
      <c r="A47" s="184"/>
      <c r="B47" s="548" t="s">
        <v>463</v>
      </c>
      <c r="C47" s="549"/>
      <c r="D47" s="550"/>
      <c r="E47" s="101"/>
      <c r="F47" s="127">
        <f>(J34)*1.15</f>
        <v>0</v>
      </c>
      <c r="G47" s="123"/>
      <c r="H47" s="123"/>
      <c r="I47" s="123"/>
      <c r="J47" s="123"/>
      <c r="K47" s="185"/>
      <c r="L47" s="78"/>
      <c r="M47" s="126"/>
    </row>
    <row r="48" spans="1:13" ht="15">
      <c r="A48" s="184"/>
      <c r="B48" s="519" t="s">
        <v>29</v>
      </c>
      <c r="C48" s="520"/>
      <c r="D48" s="521"/>
      <c r="E48" s="101"/>
      <c r="F48" s="128" t="e">
        <f>F44-F45-F46-F47</f>
        <v>#REF!</v>
      </c>
      <c r="G48" s="123"/>
      <c r="H48" s="123"/>
      <c r="I48" s="129"/>
      <c r="J48" s="125"/>
      <c r="K48" s="185"/>
      <c r="L48" s="78"/>
      <c r="M48" s="126"/>
    </row>
    <row r="49" spans="1:13" ht="15">
      <c r="A49" s="184"/>
      <c r="B49" s="525" t="s">
        <v>30</v>
      </c>
      <c r="C49" s="526"/>
      <c r="D49" s="527"/>
      <c r="E49" s="101"/>
      <c r="F49" s="130" t="e">
        <f>F45/F44</f>
        <v>#REF!</v>
      </c>
      <c r="G49" s="123"/>
      <c r="H49" s="123"/>
      <c r="I49" s="123"/>
      <c r="J49" s="123"/>
      <c r="K49" s="185"/>
      <c r="L49" s="78"/>
      <c r="M49" s="78"/>
    </row>
    <row r="50" spans="1:13" ht="15.6" thickBot="1">
      <c r="A50" s="184"/>
      <c r="B50" s="528" t="s">
        <v>31</v>
      </c>
      <c r="C50" s="529"/>
      <c r="D50" s="530"/>
      <c r="E50" s="131"/>
      <c r="F50" s="132">
        <v>0.22</v>
      </c>
      <c r="G50" s="123"/>
      <c r="H50" s="123"/>
      <c r="I50" s="123"/>
      <c r="J50" s="123"/>
      <c r="K50" s="185"/>
      <c r="L50" s="78"/>
      <c r="M50" s="78"/>
    </row>
    <row r="51" spans="1:13" ht="14.4" thickTop="1">
      <c r="A51" s="184"/>
      <c r="B51" s="78"/>
      <c r="C51" s="78"/>
      <c r="D51" s="79"/>
      <c r="E51" s="78"/>
      <c r="F51" s="78"/>
      <c r="G51" s="78"/>
      <c r="H51" s="78"/>
      <c r="I51" s="78"/>
      <c r="J51" s="78"/>
      <c r="K51" s="185"/>
      <c r="L51" s="78"/>
      <c r="M51" s="78"/>
    </row>
    <row r="52" spans="1:13">
      <c r="A52" s="184"/>
      <c r="B52" s="512" t="s">
        <v>32</v>
      </c>
      <c r="C52" s="513"/>
      <c r="D52" s="513"/>
      <c r="E52" s="513"/>
      <c r="F52" s="513"/>
      <c r="G52" s="513"/>
      <c r="H52" s="513"/>
      <c r="I52" s="513"/>
      <c r="J52" s="513"/>
      <c r="K52" s="187"/>
      <c r="L52" s="133"/>
      <c r="M52" s="133"/>
    </row>
    <row r="53" spans="1:13">
      <c r="A53" s="184"/>
      <c r="B53" s="133"/>
      <c r="C53" s="133"/>
      <c r="D53" s="134"/>
      <c r="E53" s="133"/>
      <c r="F53" s="133"/>
      <c r="G53" s="133"/>
      <c r="H53" s="133"/>
      <c r="I53" s="133"/>
      <c r="J53" s="133"/>
      <c r="K53" s="187"/>
      <c r="L53" s="133"/>
      <c r="M53" s="133"/>
    </row>
    <row r="54" spans="1:13" ht="14.4" customHeight="1">
      <c r="A54" s="188"/>
      <c r="B54" s="189"/>
      <c r="C54" s="514" t="s">
        <v>33</v>
      </c>
      <c r="D54" s="515"/>
      <c r="E54" s="135"/>
      <c r="F54" s="514" t="s">
        <v>327</v>
      </c>
      <c r="G54" s="514"/>
      <c r="H54" s="136"/>
      <c r="I54" s="135" t="s">
        <v>336</v>
      </c>
      <c r="K54" s="190"/>
    </row>
    <row r="55" spans="1:13" ht="36" customHeight="1">
      <c r="A55" s="188"/>
      <c r="B55" s="189"/>
      <c r="C55" s="514" t="str">
        <f>B5</f>
        <v>Mabona Civils &amp; Plant Hire</v>
      </c>
      <c r="D55" s="515"/>
      <c r="E55" s="135"/>
      <c r="F55" s="514" t="s">
        <v>34</v>
      </c>
      <c r="G55" s="514"/>
      <c r="H55" s="136"/>
      <c r="I55" s="135" t="s">
        <v>337</v>
      </c>
      <c r="K55" s="190"/>
    </row>
    <row r="56" spans="1:13" ht="15">
      <c r="A56" s="188"/>
      <c r="B56" s="137"/>
      <c r="C56" s="137"/>
      <c r="D56" s="138"/>
      <c r="E56" s="138"/>
      <c r="F56" s="137"/>
      <c r="G56" s="137"/>
      <c r="H56" s="137"/>
      <c r="I56" s="137"/>
      <c r="K56" s="190"/>
    </row>
    <row r="57" spans="1:13" ht="15.6">
      <c r="A57" s="191"/>
      <c r="B57" s="136" t="s">
        <v>35</v>
      </c>
      <c r="C57" s="540">
        <f>D22</f>
        <v>45154</v>
      </c>
      <c r="D57" s="540"/>
      <c r="E57" s="196"/>
      <c r="F57" s="541">
        <f>D22</f>
        <v>45154</v>
      </c>
      <c r="G57" s="541"/>
      <c r="H57" s="189"/>
      <c r="I57" s="140"/>
      <c r="K57" s="190"/>
    </row>
    <row r="58" spans="1:13" ht="14.4" customHeight="1">
      <c r="A58" s="191"/>
      <c r="B58" s="136"/>
      <c r="C58" s="542" t="s">
        <v>119</v>
      </c>
      <c r="D58" s="542"/>
      <c r="E58" s="137"/>
      <c r="F58" s="543" t="s">
        <v>335</v>
      </c>
      <c r="G58" s="543"/>
      <c r="H58" s="189"/>
      <c r="I58" s="536"/>
      <c r="K58" s="190"/>
    </row>
    <row r="59" spans="1:13" ht="14.4" customHeight="1">
      <c r="A59" s="191"/>
      <c r="B59" s="136" t="s">
        <v>36</v>
      </c>
      <c r="C59" s="539"/>
      <c r="D59" s="539"/>
      <c r="E59" s="139"/>
      <c r="F59" s="544"/>
      <c r="G59" s="544"/>
      <c r="H59" s="189"/>
      <c r="I59" s="537"/>
      <c r="K59" s="190"/>
    </row>
    <row r="60" spans="1:13" ht="15">
      <c r="A60" s="191"/>
      <c r="B60" s="136"/>
      <c r="C60" s="141"/>
      <c r="D60" s="139"/>
      <c r="E60" s="139"/>
      <c r="F60" s="189"/>
      <c r="G60" s="189"/>
      <c r="H60" s="189"/>
      <c r="I60" s="189"/>
      <c r="K60" s="190"/>
    </row>
    <row r="61" spans="1:13" ht="15" customHeight="1">
      <c r="A61" s="191"/>
      <c r="B61" s="142"/>
      <c r="C61" s="538"/>
      <c r="D61" s="538"/>
      <c r="E61" s="137"/>
      <c r="F61" s="534"/>
      <c r="G61" s="534"/>
      <c r="H61" s="189"/>
      <c r="I61" s="534"/>
      <c r="K61" s="190"/>
    </row>
    <row r="62" spans="1:13" ht="18.75" customHeight="1">
      <c r="A62" s="191"/>
      <c r="B62" s="143" t="s">
        <v>37</v>
      </c>
      <c r="C62" s="539"/>
      <c r="D62" s="539"/>
      <c r="E62" s="139"/>
      <c r="F62" s="535"/>
      <c r="G62" s="535"/>
      <c r="H62" s="189"/>
      <c r="I62" s="535"/>
      <c r="K62" s="190"/>
    </row>
    <row r="63" spans="1:13" ht="15">
      <c r="A63" s="191"/>
      <c r="B63" s="143"/>
      <c r="C63" s="144"/>
      <c r="D63" s="139"/>
      <c r="E63" s="139"/>
      <c r="F63" s="189"/>
      <c r="G63" s="189"/>
      <c r="H63" s="189"/>
      <c r="I63" s="189"/>
      <c r="K63" s="190"/>
    </row>
    <row r="64" spans="1:13" ht="14.4" thickBot="1">
      <c r="A64" s="192"/>
      <c r="B64" s="193"/>
      <c r="C64" s="193"/>
      <c r="D64" s="193"/>
      <c r="E64" s="193"/>
      <c r="F64" s="193"/>
      <c r="G64" s="193"/>
      <c r="H64" s="193"/>
      <c r="I64" s="193"/>
      <c r="J64" s="193"/>
      <c r="K64" s="194"/>
    </row>
  </sheetData>
  <mergeCells count="36">
    <mergeCell ref="B33:E33"/>
    <mergeCell ref="G33:H33"/>
    <mergeCell ref="F61:F62"/>
    <mergeCell ref="G61:G62"/>
    <mergeCell ref="I58:I59"/>
    <mergeCell ref="C61:D62"/>
    <mergeCell ref="I61:I62"/>
    <mergeCell ref="C55:D55"/>
    <mergeCell ref="F55:G55"/>
    <mergeCell ref="C57:D57"/>
    <mergeCell ref="F57:G57"/>
    <mergeCell ref="C58:D59"/>
    <mergeCell ref="F58:G59"/>
    <mergeCell ref="E34:G34"/>
    <mergeCell ref="B45:D45"/>
    <mergeCell ref="B47:D47"/>
    <mergeCell ref="B52:J52"/>
    <mergeCell ref="C54:D54"/>
    <mergeCell ref="F54:G54"/>
    <mergeCell ref="B44:E44"/>
    <mergeCell ref="B48:D48"/>
    <mergeCell ref="B46:D46"/>
    <mergeCell ref="B49:D49"/>
    <mergeCell ref="B50:D50"/>
    <mergeCell ref="I1:K1"/>
    <mergeCell ref="A1:H1"/>
    <mergeCell ref="D22:G22"/>
    <mergeCell ref="B24:I24"/>
    <mergeCell ref="A2:K2"/>
    <mergeCell ref="B5:F5"/>
    <mergeCell ref="B13:I13"/>
    <mergeCell ref="D14:I14"/>
    <mergeCell ref="D15:I15"/>
    <mergeCell ref="D16:I16"/>
    <mergeCell ref="D20:G20"/>
    <mergeCell ref="D21:G21"/>
  </mergeCells>
  <pageMargins left="0.70866141732283472" right="0.70866141732283472" top="0.74803149606299213" bottom="0.7480314960629921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1"/>
  <sheetViews>
    <sheetView showGridLines="0" view="pageBreakPreview" zoomScaleNormal="100" zoomScaleSheetLayoutView="100" workbookViewId="0">
      <selection activeCell="A2" sqref="A2:C2"/>
    </sheetView>
  </sheetViews>
  <sheetFormatPr defaultColWidth="8.88671875" defaultRowHeight="18" customHeight="1"/>
  <cols>
    <col min="1" max="1" width="22" style="26" customWidth="1"/>
    <col min="2" max="2" width="41.109375" style="26" customWidth="1"/>
    <col min="3" max="3" width="22.88671875" style="26" bestFit="1" customWidth="1"/>
    <col min="4" max="4" width="13.44140625" style="395" customWidth="1"/>
    <col min="5" max="5" width="16.44140625" style="26" customWidth="1"/>
    <col min="6" max="8" width="8.88671875" style="26" customWidth="1"/>
    <col min="9" max="16384" width="8.88671875" style="26"/>
  </cols>
  <sheetData>
    <row r="1" spans="1:7" ht="14.4">
      <c r="A1" s="468" t="s">
        <v>466</v>
      </c>
      <c r="B1" s="469"/>
      <c r="C1" s="453"/>
      <c r="D1" s="393"/>
      <c r="E1" s="158"/>
      <c r="F1" s="161"/>
      <c r="G1" s="161"/>
    </row>
    <row r="2" spans="1:7" ht="18" customHeight="1">
      <c r="A2" s="472" t="s">
        <v>503</v>
      </c>
      <c r="B2" s="473"/>
      <c r="C2" s="474"/>
      <c r="D2" s="393"/>
      <c r="E2" s="158"/>
      <c r="F2" s="161"/>
      <c r="G2" s="161"/>
    </row>
    <row r="3" spans="1:7" ht="18" customHeight="1">
      <c r="A3" s="475" t="s">
        <v>162</v>
      </c>
      <c r="B3" s="476"/>
      <c r="C3" s="477"/>
      <c r="D3" s="393"/>
      <c r="E3" s="158"/>
      <c r="F3" s="161"/>
      <c r="G3" s="161"/>
    </row>
    <row r="4" spans="1:7" ht="18" customHeight="1" thickBot="1">
      <c r="A4" s="381"/>
      <c r="B4" s="382"/>
      <c r="C4" s="383"/>
      <c r="D4" s="393"/>
      <c r="E4" s="75"/>
      <c r="F4" s="161"/>
      <c r="G4" s="161"/>
    </row>
    <row r="5" spans="1:7" ht="18" customHeight="1">
      <c r="A5" s="462" t="s">
        <v>163</v>
      </c>
      <c r="B5" s="464" t="s">
        <v>40</v>
      </c>
      <c r="C5" s="466" t="s">
        <v>501</v>
      </c>
      <c r="D5" s="393"/>
      <c r="E5" s="459"/>
      <c r="F5" s="161"/>
      <c r="G5" s="161"/>
    </row>
    <row r="6" spans="1:7" ht="18" customHeight="1">
      <c r="A6" s="463"/>
      <c r="B6" s="465"/>
      <c r="C6" s="467"/>
      <c r="D6" s="393"/>
      <c r="E6" s="459"/>
      <c r="F6" s="161"/>
      <c r="G6" s="161"/>
    </row>
    <row r="7" spans="1:7" ht="10.199999999999999" customHeight="1">
      <c r="A7" s="273"/>
      <c r="B7" s="274"/>
      <c r="C7" s="454"/>
      <c r="D7" s="393"/>
      <c r="E7" s="75"/>
      <c r="F7" s="161"/>
      <c r="G7" s="161"/>
    </row>
    <row r="8" spans="1:7" ht="15" customHeight="1">
      <c r="A8" s="384">
        <v>1</v>
      </c>
      <c r="B8" s="385" t="s">
        <v>164</v>
      </c>
      <c r="C8" s="454"/>
      <c r="D8" s="393"/>
      <c r="E8" s="392"/>
      <c r="F8" s="161"/>
      <c r="G8" s="161"/>
    </row>
    <row r="9" spans="1:7" ht="15" customHeight="1">
      <c r="A9" s="386"/>
      <c r="B9" s="387"/>
      <c r="C9" s="454"/>
      <c r="D9" s="393"/>
      <c r="E9" s="75"/>
      <c r="F9" s="161"/>
      <c r="G9" s="161"/>
    </row>
    <row r="10" spans="1:7" ht="15" customHeight="1">
      <c r="A10" s="384">
        <v>2</v>
      </c>
      <c r="B10" s="385" t="s">
        <v>478</v>
      </c>
      <c r="C10" s="454"/>
      <c r="D10" s="393"/>
      <c r="E10" s="75"/>
      <c r="F10" s="161"/>
      <c r="G10" s="161"/>
    </row>
    <row r="11" spans="1:7" ht="10.199999999999999" customHeight="1" thickBot="1">
      <c r="A11" s="388"/>
      <c r="B11" s="389"/>
      <c r="C11" s="455"/>
      <c r="D11" s="393"/>
      <c r="E11" s="158"/>
      <c r="F11" s="161"/>
      <c r="G11" s="161"/>
    </row>
    <row r="12" spans="1:7" ht="15" customHeight="1">
      <c r="A12" s="460" t="s">
        <v>165</v>
      </c>
      <c r="B12" s="461"/>
      <c r="C12" s="456"/>
      <c r="D12" s="393"/>
      <c r="E12" s="158"/>
      <c r="F12" s="161"/>
      <c r="G12" s="161"/>
    </row>
    <row r="13" spans="1:7" ht="10.199999999999999" customHeight="1">
      <c r="A13" s="390"/>
      <c r="B13" s="391"/>
      <c r="C13" s="454"/>
      <c r="D13" s="393"/>
      <c r="E13" s="75"/>
      <c r="F13" s="161"/>
      <c r="G13" s="161"/>
    </row>
    <row r="14" spans="1:7" ht="15" customHeight="1">
      <c r="A14" s="470" t="s">
        <v>464</v>
      </c>
      <c r="B14" s="471"/>
      <c r="C14" s="457"/>
      <c r="D14" s="393"/>
      <c r="E14" s="158"/>
      <c r="F14" s="161"/>
      <c r="G14" s="161"/>
    </row>
    <row r="15" spans="1:7" ht="15.6" customHeight="1">
      <c r="A15" s="390"/>
      <c r="B15" s="391"/>
      <c r="C15" s="454"/>
      <c r="D15" s="393"/>
      <c r="E15" s="158"/>
      <c r="F15" s="161"/>
      <c r="G15" s="161"/>
    </row>
    <row r="16" spans="1:7" ht="18" customHeight="1" thickBot="1">
      <c r="A16" s="478" t="s">
        <v>465</v>
      </c>
      <c r="B16" s="479"/>
      <c r="C16" s="458"/>
      <c r="D16" s="393"/>
      <c r="E16" s="158"/>
      <c r="F16" s="161"/>
      <c r="G16" s="161"/>
    </row>
    <row r="17" spans="1:7" ht="18" hidden="1" customHeight="1" thickBot="1">
      <c r="A17" s="165"/>
      <c r="B17" s="166">
        <v>48559185.82</v>
      </c>
      <c r="C17" s="167"/>
      <c r="D17" s="393"/>
      <c r="E17" s="158"/>
      <c r="F17" s="161"/>
      <c r="G17" s="161"/>
    </row>
    <row r="18" spans="1:7" ht="18" hidden="1" customHeight="1">
      <c r="A18" s="168"/>
      <c r="B18" s="169" t="e">
        <f>(C12+#REF!)*1.14</f>
        <v>#REF!</v>
      </c>
      <c r="C18" s="170"/>
      <c r="D18" s="393"/>
      <c r="E18" s="158"/>
      <c r="F18" s="161"/>
      <c r="G18" s="161"/>
    </row>
    <row r="19" spans="1:7" ht="18" hidden="1" customHeight="1">
      <c r="A19" s="168"/>
      <c r="B19" s="170"/>
      <c r="C19" s="169">
        <f>C16*1.14</f>
        <v>0</v>
      </c>
      <c r="D19" s="393"/>
      <c r="E19" s="158"/>
      <c r="F19" s="161"/>
      <c r="G19" s="161"/>
    </row>
    <row r="20" spans="1:7" ht="18" hidden="1" customHeight="1">
      <c r="A20" s="168"/>
      <c r="B20" s="170"/>
      <c r="C20" s="169" t="e">
        <f>C12-#REF!</f>
        <v>#REF!</v>
      </c>
      <c r="D20" s="393"/>
      <c r="E20" s="158"/>
      <c r="F20" s="161"/>
      <c r="G20" s="161"/>
    </row>
    <row r="21" spans="1:7" ht="18" hidden="1" customHeight="1">
      <c r="A21" s="168"/>
      <c r="B21" s="171">
        <v>48559185.520000003</v>
      </c>
      <c r="C21" s="170"/>
      <c r="D21" s="393"/>
      <c r="E21" s="158"/>
      <c r="F21" s="161"/>
      <c r="G21" s="161"/>
    </row>
    <row r="22" spans="1:7" ht="18" hidden="1" customHeight="1">
      <c r="A22" s="168"/>
      <c r="B22" s="170"/>
      <c r="C22" s="170"/>
      <c r="D22" s="393"/>
      <c r="E22" s="158"/>
      <c r="F22" s="161"/>
      <c r="G22" s="161"/>
    </row>
    <row r="23" spans="1:7" ht="18" hidden="1" customHeight="1">
      <c r="A23" s="172"/>
      <c r="B23" s="173">
        <f>B21-C16</f>
        <v>48559185.520000003</v>
      </c>
      <c r="C23" s="174"/>
      <c r="D23" s="393"/>
      <c r="E23" s="158"/>
      <c r="F23" s="161"/>
      <c r="G23" s="161"/>
    </row>
    <row r="24" spans="1:7" ht="18" customHeight="1">
      <c r="A24" s="272"/>
      <c r="B24" s="272"/>
      <c r="C24" s="272"/>
      <c r="D24" s="393"/>
      <c r="E24" s="158"/>
      <c r="F24" s="161"/>
      <c r="G24" s="161"/>
    </row>
    <row r="25" spans="1:7" ht="18" customHeight="1">
      <c r="A25" s="158"/>
      <c r="B25" s="75"/>
      <c r="C25" s="75"/>
      <c r="D25" s="393"/>
      <c r="E25" s="158"/>
      <c r="F25" s="161"/>
      <c r="G25" s="161"/>
    </row>
    <row r="26" spans="1:7" ht="18" customHeight="1">
      <c r="A26" s="158"/>
      <c r="B26" s="159"/>
      <c r="C26" s="160"/>
      <c r="D26" s="393"/>
      <c r="E26" s="158"/>
      <c r="F26" s="161"/>
      <c r="G26" s="161"/>
    </row>
    <row r="27" spans="1:7" ht="18" customHeight="1">
      <c r="A27" s="158"/>
      <c r="B27" s="75"/>
      <c r="C27" s="158"/>
      <c r="D27" s="393"/>
      <c r="E27" s="158"/>
      <c r="F27" s="161"/>
      <c r="G27" s="161"/>
    </row>
    <row r="28" spans="1:7" ht="18" customHeight="1">
      <c r="A28" s="158"/>
      <c r="B28" s="75"/>
      <c r="C28" s="75"/>
      <c r="D28" s="393"/>
      <c r="E28" s="158"/>
      <c r="F28" s="161"/>
      <c r="G28" s="161"/>
    </row>
    <row r="29" spans="1:7" ht="18" customHeight="1">
      <c r="A29" s="158"/>
      <c r="B29" s="75"/>
      <c r="C29" s="75"/>
      <c r="D29" s="393"/>
      <c r="E29" s="158"/>
      <c r="F29" s="161"/>
      <c r="G29" s="161"/>
    </row>
    <row r="30" spans="1:7" ht="18" customHeight="1">
      <c r="A30" s="158"/>
      <c r="B30" s="158"/>
      <c r="C30" s="158"/>
      <c r="D30" s="393"/>
      <c r="E30" s="158"/>
      <c r="F30" s="161"/>
      <c r="G30" s="161"/>
    </row>
    <row r="31" spans="1:7" ht="18" customHeight="1">
      <c r="A31" s="162"/>
      <c r="B31" s="163"/>
      <c r="C31" s="75"/>
      <c r="D31" s="394"/>
      <c r="E31" s="75"/>
      <c r="F31" s="164"/>
      <c r="G31" s="164"/>
    </row>
  </sheetData>
  <mergeCells count="10">
    <mergeCell ref="A1:B1"/>
    <mergeCell ref="A14:B14"/>
    <mergeCell ref="A2:C2"/>
    <mergeCell ref="A3:C3"/>
    <mergeCell ref="A16:B16"/>
    <mergeCell ref="E5:E6"/>
    <mergeCell ref="A12:B12"/>
    <mergeCell ref="A5:A6"/>
    <mergeCell ref="B5:B6"/>
    <mergeCell ref="C5:C6"/>
  </mergeCells>
  <printOptions horizontalCentered="1"/>
  <pageMargins left="0.70866141732283472" right="0.70866141732283472" top="0.74803149606299213" bottom="0.74803149606299213" header="0.31496062992125984" footer="0.31496062992125984"/>
  <pageSetup paperSize="9" orientation="portrait"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74"/>
  <sheetViews>
    <sheetView showGridLines="0" view="pageBreakPreview" zoomScale="80" zoomScaleNormal="100" zoomScaleSheetLayoutView="80" workbookViewId="0">
      <selection activeCell="H9" sqref="H9"/>
    </sheetView>
  </sheetViews>
  <sheetFormatPr defaultColWidth="12.44140625" defaultRowHeight="13.95" customHeight="1"/>
  <cols>
    <col min="1" max="1" width="15.33203125" style="1" customWidth="1"/>
    <col min="2" max="3" width="12.44140625" style="1" customWidth="1"/>
    <col min="4" max="4" width="11.33203125" style="1" customWidth="1"/>
    <col min="5" max="5" width="12.44140625" style="1" customWidth="1"/>
    <col min="6" max="6" width="25.88671875" style="1" customWidth="1"/>
    <col min="7" max="7" width="14.88671875" style="1" customWidth="1"/>
    <col min="8" max="8" width="14.33203125" style="1" bestFit="1" customWidth="1"/>
    <col min="9" max="9" width="14.44140625" style="1" customWidth="1"/>
    <col min="10" max="10" width="23.33203125" style="1" customWidth="1"/>
    <col min="11" max="11" width="17.88671875" style="1" customWidth="1"/>
    <col min="12" max="12" width="13.33203125" style="1" customWidth="1"/>
    <col min="13" max="13" width="15.33203125" style="1" customWidth="1"/>
    <col min="14" max="14" width="12.44140625" style="1" customWidth="1"/>
    <col min="15" max="16384" width="12.44140625" style="1"/>
  </cols>
  <sheetData>
    <row r="1" spans="1:13" ht="15.6" customHeight="1">
      <c r="A1" s="68" t="s">
        <v>332</v>
      </c>
      <c r="B1" s="69"/>
      <c r="C1" s="69"/>
      <c r="D1" s="69"/>
      <c r="E1" s="69"/>
      <c r="F1" s="69"/>
      <c r="G1" s="69"/>
      <c r="H1" s="69"/>
      <c r="I1" s="69"/>
      <c r="J1" s="157"/>
      <c r="K1" s="45"/>
      <c r="L1" s="44"/>
      <c r="M1" s="4"/>
    </row>
    <row r="2" spans="1:13" ht="14.4" customHeight="1">
      <c r="A2" s="73"/>
      <c r="B2" s="73"/>
      <c r="C2" s="73"/>
      <c r="D2" s="73"/>
      <c r="E2" s="73"/>
      <c r="F2" s="73"/>
      <c r="G2" s="73"/>
      <c r="H2" s="73"/>
      <c r="I2" s="73"/>
      <c r="J2" s="74"/>
      <c r="K2" s="45"/>
      <c r="L2" s="44"/>
      <c r="M2" s="4"/>
    </row>
    <row r="3" spans="1:13" ht="13.65" customHeight="1">
      <c r="A3" s="3"/>
      <c r="B3" s="3"/>
      <c r="C3" s="3"/>
      <c r="D3" s="3"/>
      <c r="E3" s="5" t="s">
        <v>38</v>
      </c>
      <c r="F3" s="3"/>
      <c r="G3" s="3"/>
      <c r="H3" s="3"/>
      <c r="I3" s="3"/>
      <c r="J3" s="48"/>
      <c r="K3" s="72"/>
      <c r="L3" s="4"/>
      <c r="M3" s="4"/>
    </row>
    <row r="4" spans="1:13" ht="14.4" customHeight="1">
      <c r="A4" s="2"/>
      <c r="B4" s="2"/>
      <c r="C4" s="2"/>
      <c r="D4" s="2"/>
      <c r="E4" s="2"/>
      <c r="F4" s="2"/>
      <c r="G4" s="2"/>
      <c r="H4" s="2"/>
      <c r="I4" s="2"/>
      <c r="J4" s="49"/>
      <c r="K4" s="45"/>
      <c r="L4" s="44"/>
      <c r="M4" s="4"/>
    </row>
    <row r="5" spans="1:13" ht="14.4" customHeight="1">
      <c r="A5" s="6" t="s">
        <v>39</v>
      </c>
      <c r="B5" s="554" t="s">
        <v>40</v>
      </c>
      <c r="C5" s="555"/>
      <c r="D5" s="555"/>
      <c r="E5" s="555"/>
      <c r="F5" s="556"/>
      <c r="G5" s="6" t="s">
        <v>41</v>
      </c>
      <c r="H5" s="6" t="s">
        <v>42</v>
      </c>
      <c r="I5" s="6" t="s">
        <v>43</v>
      </c>
      <c r="J5" s="50" t="s">
        <v>44</v>
      </c>
      <c r="K5" s="45"/>
      <c r="L5" s="44"/>
      <c r="M5" s="4"/>
    </row>
    <row r="6" spans="1:13" ht="14.4" customHeight="1">
      <c r="A6" s="7" t="s">
        <v>45</v>
      </c>
      <c r="B6" s="8"/>
      <c r="C6" s="9"/>
      <c r="D6" s="9"/>
      <c r="E6" s="9"/>
      <c r="F6" s="10"/>
      <c r="G6" s="11"/>
      <c r="H6" s="11"/>
      <c r="I6" s="7" t="s">
        <v>46</v>
      </c>
      <c r="J6" s="51" t="s">
        <v>47</v>
      </c>
      <c r="K6" s="46"/>
      <c r="L6" s="44"/>
      <c r="M6" s="4"/>
    </row>
    <row r="7" spans="1:13" ht="14.4" customHeight="1">
      <c r="A7" s="12" t="s">
        <v>333</v>
      </c>
      <c r="B7" s="557"/>
      <c r="C7" s="558"/>
      <c r="D7" s="558"/>
      <c r="E7" s="558"/>
      <c r="F7" s="559"/>
      <c r="G7" s="39" t="s">
        <v>123</v>
      </c>
      <c r="H7" s="40"/>
      <c r="I7" s="43">
        <v>0</v>
      </c>
      <c r="J7" s="52">
        <f>+H7*I7</f>
        <v>0</v>
      </c>
      <c r="K7" s="47"/>
      <c r="L7" s="44"/>
      <c r="M7" s="4"/>
    </row>
    <row r="8" spans="1:13" ht="13.65" customHeight="1">
      <c r="A8" s="12" t="s">
        <v>334</v>
      </c>
      <c r="B8" s="557" t="s">
        <v>432</v>
      </c>
      <c r="C8" s="558"/>
      <c r="D8" s="558"/>
      <c r="E8" s="558"/>
      <c r="F8" s="559"/>
      <c r="G8" s="13" t="s">
        <v>123</v>
      </c>
      <c r="H8" s="41">
        <v>67</v>
      </c>
      <c r="I8" s="42">
        <f>850*6</f>
        <v>5100</v>
      </c>
      <c r="J8" s="52">
        <f>+H8*I8</f>
        <v>341700</v>
      </c>
      <c r="K8" s="47"/>
      <c r="L8" s="44"/>
      <c r="M8" s="4"/>
    </row>
    <row r="9" spans="1:13" ht="13.65" customHeight="1">
      <c r="A9" s="12" t="s">
        <v>166</v>
      </c>
      <c r="B9" s="560"/>
      <c r="C9" s="561"/>
      <c r="D9" s="561"/>
      <c r="E9" s="561"/>
      <c r="F9" s="562"/>
      <c r="G9" s="15" t="s">
        <v>123</v>
      </c>
      <c r="H9" s="40"/>
      <c r="I9" s="42">
        <v>0</v>
      </c>
      <c r="J9" s="52">
        <f>+H9*I9</f>
        <v>0</v>
      </c>
      <c r="K9" s="45"/>
      <c r="L9" s="44"/>
      <c r="M9" s="4"/>
    </row>
    <row r="10" spans="1:13" ht="13.65" customHeight="1">
      <c r="A10" s="12"/>
      <c r="B10" s="551"/>
      <c r="C10" s="552"/>
      <c r="D10" s="552"/>
      <c r="E10" s="552"/>
      <c r="F10" s="553"/>
      <c r="G10" s="13"/>
      <c r="H10" s="13"/>
      <c r="I10" s="14"/>
      <c r="J10" s="52"/>
      <c r="K10" s="45"/>
      <c r="L10" s="44"/>
      <c r="M10" s="4"/>
    </row>
    <row r="11" spans="1:13" ht="13.95" customHeight="1">
      <c r="A11" s="16"/>
      <c r="B11" s="551"/>
      <c r="C11" s="552"/>
      <c r="D11" s="552"/>
      <c r="E11" s="552"/>
      <c r="F11" s="553"/>
      <c r="G11" s="17"/>
      <c r="H11" s="18"/>
      <c r="I11" s="19"/>
      <c r="J11" s="53"/>
      <c r="K11" s="45"/>
      <c r="L11" s="44"/>
      <c r="M11" s="20"/>
    </row>
    <row r="12" spans="1:13" ht="13.65" customHeight="1">
      <c r="A12" s="16"/>
      <c r="B12" s="551"/>
      <c r="C12" s="552"/>
      <c r="D12" s="552"/>
      <c r="E12" s="552"/>
      <c r="F12" s="553"/>
      <c r="G12" s="17"/>
      <c r="H12" s="18"/>
      <c r="I12" s="19"/>
      <c r="J12" s="53"/>
      <c r="K12" s="45">
        <f>6*45</f>
        <v>270</v>
      </c>
      <c r="L12" s="44"/>
      <c r="M12" s="4"/>
    </row>
    <row r="13" spans="1:13" ht="13.65" customHeight="1">
      <c r="A13" s="63"/>
      <c r="B13" s="551"/>
      <c r="C13" s="552"/>
      <c r="D13" s="552"/>
      <c r="E13" s="552"/>
      <c r="F13" s="553"/>
      <c r="G13" s="64"/>
      <c r="H13" s="65"/>
      <c r="I13" s="66"/>
      <c r="J13" s="53"/>
      <c r="K13" s="45"/>
      <c r="L13" s="44"/>
      <c r="M13" s="67"/>
    </row>
    <row r="14" spans="1:13" ht="13.65" customHeight="1">
      <c r="A14" s="63"/>
      <c r="B14" s="551"/>
      <c r="C14" s="552"/>
      <c r="D14" s="552"/>
      <c r="E14" s="552"/>
      <c r="F14" s="553"/>
      <c r="G14" s="64"/>
      <c r="H14" s="65"/>
      <c r="I14" s="66"/>
      <c r="J14" s="53"/>
      <c r="K14" s="45"/>
      <c r="L14" s="44"/>
      <c r="M14" s="67"/>
    </row>
    <row r="15" spans="1:13" ht="13.65" customHeight="1">
      <c r="A15" s="63"/>
      <c r="B15" s="551"/>
      <c r="C15" s="552"/>
      <c r="D15" s="552"/>
      <c r="E15" s="552"/>
      <c r="F15" s="553"/>
      <c r="G15" s="64"/>
      <c r="H15" s="65"/>
      <c r="I15" s="66"/>
      <c r="J15" s="53"/>
      <c r="K15" s="45"/>
      <c r="L15" s="44"/>
      <c r="M15" s="67"/>
    </row>
    <row r="16" spans="1:13" ht="13.65" customHeight="1">
      <c r="A16" s="63"/>
      <c r="B16" s="551"/>
      <c r="C16" s="552"/>
      <c r="D16" s="552"/>
      <c r="E16" s="552"/>
      <c r="F16" s="553"/>
      <c r="G16" s="64"/>
      <c r="H16" s="65"/>
      <c r="I16" s="66"/>
      <c r="J16" s="53"/>
      <c r="K16" s="45"/>
      <c r="L16" s="44"/>
      <c r="M16" s="67"/>
    </row>
    <row r="17" spans="1:13" ht="13.65" customHeight="1">
      <c r="A17" s="63"/>
      <c r="B17" s="551"/>
      <c r="C17" s="552"/>
      <c r="D17" s="552"/>
      <c r="E17" s="552"/>
      <c r="F17" s="553"/>
      <c r="G17" s="64"/>
      <c r="H17" s="65"/>
      <c r="I17" s="66"/>
      <c r="J17" s="53"/>
      <c r="K17" s="45"/>
      <c r="L17" s="44"/>
      <c r="M17" s="67"/>
    </row>
    <row r="18" spans="1:13" ht="13.65" customHeight="1">
      <c r="A18" s="63"/>
      <c r="B18" s="551"/>
      <c r="C18" s="552"/>
      <c r="D18" s="552"/>
      <c r="E18" s="552"/>
      <c r="F18" s="553"/>
      <c r="G18" s="64"/>
      <c r="H18" s="65"/>
      <c r="I18" s="66"/>
      <c r="J18" s="53"/>
      <c r="K18" s="45"/>
      <c r="L18" s="44"/>
      <c r="M18" s="67"/>
    </row>
    <row r="19" spans="1:13" ht="13.65" customHeight="1">
      <c r="A19" s="63"/>
      <c r="B19" s="551"/>
      <c r="C19" s="552"/>
      <c r="D19" s="552"/>
      <c r="E19" s="552"/>
      <c r="F19" s="553"/>
      <c r="G19" s="64"/>
      <c r="H19" s="65"/>
      <c r="I19" s="66"/>
      <c r="J19" s="53"/>
      <c r="K19" s="45"/>
      <c r="L19" s="44"/>
      <c r="M19" s="67"/>
    </row>
    <row r="20" spans="1:13" ht="13.65" customHeight="1">
      <c r="A20" s="16"/>
      <c r="B20" s="551"/>
      <c r="C20" s="552"/>
      <c r="D20" s="552"/>
      <c r="E20" s="552"/>
      <c r="F20" s="553"/>
      <c r="G20" s="17"/>
      <c r="H20" s="18"/>
      <c r="I20" s="19"/>
      <c r="J20" s="53"/>
      <c r="K20" s="45"/>
      <c r="L20" s="44"/>
      <c r="M20" s="4"/>
    </row>
    <row r="21" spans="1:13" ht="13.2" customHeight="1">
      <c r="A21" s="16"/>
      <c r="B21" s="551"/>
      <c r="C21" s="552"/>
      <c r="D21" s="552"/>
      <c r="E21" s="552"/>
      <c r="F21" s="553"/>
      <c r="G21" s="17"/>
      <c r="H21" s="18"/>
      <c r="I21" s="19"/>
      <c r="J21" s="53"/>
      <c r="K21" s="45"/>
      <c r="L21" s="44"/>
      <c r="M21" s="4"/>
    </row>
    <row r="22" spans="1:13" ht="13.2" customHeight="1">
      <c r="A22" s="63"/>
      <c r="B22" s="551"/>
      <c r="C22" s="552"/>
      <c r="D22" s="552"/>
      <c r="E22" s="552"/>
      <c r="F22" s="553"/>
      <c r="G22" s="64"/>
      <c r="H22" s="65"/>
      <c r="I22" s="66"/>
      <c r="J22" s="53"/>
      <c r="K22" s="45"/>
      <c r="L22" s="44"/>
      <c r="M22" s="67"/>
    </row>
    <row r="23" spans="1:13" ht="13.2" customHeight="1">
      <c r="A23" s="63"/>
      <c r="B23" s="551"/>
      <c r="C23" s="552"/>
      <c r="D23" s="552"/>
      <c r="E23" s="552"/>
      <c r="F23" s="553"/>
      <c r="G23" s="64"/>
      <c r="H23" s="65"/>
      <c r="I23" s="66"/>
      <c r="J23" s="53"/>
      <c r="K23" s="45"/>
      <c r="L23" s="44"/>
      <c r="M23" s="67"/>
    </row>
    <row r="24" spans="1:13" ht="13.2" customHeight="1">
      <c r="A24" s="63"/>
      <c r="B24" s="551"/>
      <c r="C24" s="552"/>
      <c r="D24" s="552"/>
      <c r="E24" s="552"/>
      <c r="F24" s="553"/>
      <c r="G24" s="64"/>
      <c r="H24" s="65"/>
      <c r="I24" s="66"/>
      <c r="J24" s="53"/>
      <c r="K24" s="45"/>
      <c r="L24" s="44"/>
      <c r="M24" s="67"/>
    </row>
    <row r="25" spans="1:13" ht="13.2" customHeight="1">
      <c r="A25" s="63"/>
      <c r="B25" s="551"/>
      <c r="C25" s="552"/>
      <c r="D25" s="552"/>
      <c r="E25" s="552"/>
      <c r="F25" s="553"/>
      <c r="G25" s="64"/>
      <c r="H25" s="65"/>
      <c r="I25" s="66"/>
      <c r="J25" s="53"/>
      <c r="K25" s="45"/>
      <c r="L25" s="44"/>
      <c r="M25" s="67"/>
    </row>
    <row r="26" spans="1:13" ht="13.2" customHeight="1">
      <c r="A26" s="63"/>
      <c r="B26" s="551"/>
      <c r="C26" s="552"/>
      <c r="D26" s="552"/>
      <c r="E26" s="552"/>
      <c r="F26" s="553"/>
      <c r="G26" s="64"/>
      <c r="H26" s="65"/>
      <c r="I26" s="66"/>
      <c r="J26" s="53"/>
      <c r="K26" s="45"/>
      <c r="L26" s="44"/>
      <c r="M26" s="67"/>
    </row>
    <row r="27" spans="1:13" ht="13.2" customHeight="1">
      <c r="A27" s="63"/>
      <c r="B27" s="551"/>
      <c r="C27" s="552"/>
      <c r="D27" s="552"/>
      <c r="E27" s="552"/>
      <c r="F27" s="553"/>
      <c r="G27" s="64"/>
      <c r="H27" s="65"/>
      <c r="I27" s="66"/>
      <c r="J27" s="53"/>
      <c r="K27" s="45"/>
      <c r="L27" s="44"/>
      <c r="M27" s="67"/>
    </row>
    <row r="28" spans="1:13" ht="13.2" customHeight="1">
      <c r="A28" s="63"/>
      <c r="B28" s="551"/>
      <c r="C28" s="552"/>
      <c r="D28" s="552"/>
      <c r="E28" s="552"/>
      <c r="F28" s="553"/>
      <c r="G28" s="64"/>
      <c r="H28" s="65"/>
      <c r="I28" s="66"/>
      <c r="J28" s="53"/>
      <c r="K28" s="45"/>
      <c r="L28" s="44"/>
      <c r="M28" s="67"/>
    </row>
    <row r="29" spans="1:13" ht="13.2" customHeight="1">
      <c r="A29" s="63"/>
      <c r="B29" s="551"/>
      <c r="C29" s="552"/>
      <c r="D29" s="552"/>
      <c r="E29" s="552"/>
      <c r="F29" s="553"/>
      <c r="G29" s="64"/>
      <c r="H29" s="65"/>
      <c r="I29" s="66"/>
      <c r="J29" s="53"/>
      <c r="K29" s="45"/>
      <c r="L29" s="44"/>
      <c r="M29" s="67"/>
    </row>
    <row r="30" spans="1:13" ht="13.2" customHeight="1">
      <c r="A30" s="63"/>
      <c r="B30" s="551"/>
      <c r="C30" s="552"/>
      <c r="D30" s="552"/>
      <c r="E30" s="552"/>
      <c r="F30" s="553"/>
      <c r="G30" s="64"/>
      <c r="H30" s="65"/>
      <c r="I30" s="66"/>
      <c r="J30" s="53"/>
      <c r="K30" s="45"/>
      <c r="L30" s="44"/>
      <c r="M30" s="67"/>
    </row>
    <row r="31" spans="1:13" ht="13.2" customHeight="1">
      <c r="A31" s="63"/>
      <c r="B31" s="551"/>
      <c r="C31" s="552"/>
      <c r="D31" s="552"/>
      <c r="E31" s="552"/>
      <c r="F31" s="553"/>
      <c r="G31" s="64"/>
      <c r="H31" s="65"/>
      <c r="I31" s="66"/>
      <c r="J31" s="53"/>
      <c r="K31" s="45"/>
      <c r="L31" s="44"/>
      <c r="M31" s="67"/>
    </row>
    <row r="32" spans="1:13" ht="13.95" customHeight="1">
      <c r="A32" s="16"/>
      <c r="B32" s="551"/>
      <c r="C32" s="552"/>
      <c r="D32" s="552"/>
      <c r="E32" s="552"/>
      <c r="F32" s="553"/>
      <c r="G32" s="17"/>
      <c r="H32" s="18"/>
      <c r="I32" s="19"/>
      <c r="J32" s="53"/>
      <c r="K32" s="45"/>
      <c r="L32" s="44"/>
      <c r="M32" s="4"/>
    </row>
    <row r="33" spans="1:13" ht="13.65" customHeight="1">
      <c r="A33" s="16"/>
      <c r="B33" s="551"/>
      <c r="C33" s="552"/>
      <c r="D33" s="552"/>
      <c r="E33" s="552"/>
      <c r="F33" s="553"/>
      <c r="G33" s="17"/>
      <c r="H33" s="18"/>
      <c r="I33" s="19"/>
      <c r="J33" s="53"/>
      <c r="K33" s="45"/>
      <c r="L33" s="44"/>
      <c r="M33" s="4"/>
    </row>
    <row r="34" spans="1:13" ht="13.65" customHeight="1">
      <c r="A34" s="16"/>
      <c r="B34" s="551"/>
      <c r="C34" s="552"/>
      <c r="D34" s="552"/>
      <c r="E34" s="552"/>
      <c r="F34" s="553"/>
      <c r="G34" s="17"/>
      <c r="H34" s="18"/>
      <c r="I34" s="19"/>
      <c r="J34" s="53"/>
      <c r="K34" s="45"/>
      <c r="L34" s="44"/>
      <c r="M34" s="4"/>
    </row>
    <row r="35" spans="1:13" ht="13.65" customHeight="1">
      <c r="A35" s="16"/>
      <c r="B35" s="551"/>
      <c r="C35" s="552"/>
      <c r="D35" s="552"/>
      <c r="E35" s="552"/>
      <c r="F35" s="553"/>
      <c r="G35" s="17"/>
      <c r="H35" s="18"/>
      <c r="I35" s="19"/>
      <c r="J35" s="53"/>
      <c r="K35" s="45"/>
      <c r="L35" s="44"/>
      <c r="M35" s="4"/>
    </row>
    <row r="36" spans="1:13" ht="13.65" customHeight="1">
      <c r="A36" s="16"/>
      <c r="B36" s="551"/>
      <c r="C36" s="552"/>
      <c r="D36" s="552"/>
      <c r="E36" s="552"/>
      <c r="F36" s="553"/>
      <c r="G36" s="17"/>
      <c r="H36" s="18"/>
      <c r="I36" s="19"/>
      <c r="J36" s="53"/>
      <c r="K36" s="45"/>
      <c r="L36" s="44"/>
      <c r="M36" s="4"/>
    </row>
    <row r="37" spans="1:13" ht="13.65" customHeight="1">
      <c r="A37" s="16"/>
      <c r="B37" s="551"/>
      <c r="C37" s="552"/>
      <c r="D37" s="552"/>
      <c r="E37" s="552"/>
      <c r="F37" s="553"/>
      <c r="G37" s="17"/>
      <c r="H37" s="18"/>
      <c r="I37" s="19"/>
      <c r="J37" s="54"/>
      <c r="K37" s="45"/>
      <c r="L37" s="44"/>
      <c r="M37" s="4"/>
    </row>
    <row r="38" spans="1:13" ht="13.65" customHeight="1">
      <c r="A38" s="16"/>
      <c r="B38" s="551"/>
      <c r="C38" s="552"/>
      <c r="D38" s="552"/>
      <c r="E38" s="552"/>
      <c r="F38" s="553"/>
      <c r="G38" s="17"/>
      <c r="H38" s="18"/>
      <c r="I38" s="19"/>
      <c r="J38" s="54"/>
      <c r="K38" s="45"/>
      <c r="L38" s="44"/>
      <c r="M38" s="4"/>
    </row>
    <row r="39" spans="1:13" ht="13.65" customHeight="1">
      <c r="A39" s="16"/>
      <c r="B39" s="551"/>
      <c r="C39" s="552"/>
      <c r="D39" s="552"/>
      <c r="E39" s="552"/>
      <c r="F39" s="553"/>
      <c r="G39" s="17"/>
      <c r="H39" s="18"/>
      <c r="I39" s="19"/>
      <c r="J39" s="54"/>
      <c r="K39" s="45"/>
      <c r="L39" s="44"/>
      <c r="M39" s="4"/>
    </row>
    <row r="40" spans="1:13" ht="13.65" customHeight="1">
      <c r="A40" s="16"/>
      <c r="B40" s="551"/>
      <c r="C40" s="552"/>
      <c r="D40" s="552"/>
      <c r="E40" s="552"/>
      <c r="F40" s="553"/>
      <c r="G40" s="17"/>
      <c r="H40" s="18"/>
      <c r="I40" s="19"/>
      <c r="J40" s="54"/>
      <c r="K40" s="45"/>
      <c r="L40" s="44"/>
      <c r="M40" s="4"/>
    </row>
    <row r="41" spans="1:13" ht="13.65" customHeight="1">
      <c r="A41" s="16"/>
      <c r="B41" s="551"/>
      <c r="C41" s="552"/>
      <c r="D41" s="552"/>
      <c r="E41" s="552"/>
      <c r="F41" s="553"/>
      <c r="G41" s="17"/>
      <c r="H41" s="18"/>
      <c r="I41" s="19"/>
      <c r="J41" s="54"/>
      <c r="K41" s="45"/>
      <c r="L41" s="44"/>
      <c r="M41" s="4"/>
    </row>
    <row r="42" spans="1:13" ht="13.65" customHeight="1">
      <c r="A42" s="16"/>
      <c r="B42" s="551"/>
      <c r="C42" s="552"/>
      <c r="D42" s="552"/>
      <c r="E42" s="552"/>
      <c r="F42" s="553"/>
      <c r="G42" s="17"/>
      <c r="H42" s="18"/>
      <c r="I42" s="19"/>
      <c r="J42" s="54"/>
      <c r="K42" s="45"/>
      <c r="L42" s="44"/>
      <c r="M42" s="4"/>
    </row>
    <row r="43" spans="1:13" ht="13.65" customHeight="1">
      <c r="A43" s="16"/>
      <c r="B43" s="551"/>
      <c r="C43" s="552"/>
      <c r="D43" s="552"/>
      <c r="E43" s="552"/>
      <c r="F43" s="553"/>
      <c r="G43" s="17"/>
      <c r="H43" s="18"/>
      <c r="I43" s="19"/>
      <c r="J43" s="54"/>
      <c r="K43" s="45"/>
      <c r="L43" s="44"/>
      <c r="M43" s="4"/>
    </row>
    <row r="44" spans="1:13" ht="13.65" customHeight="1">
      <c r="A44" s="16"/>
      <c r="B44" s="551"/>
      <c r="C44" s="552"/>
      <c r="D44" s="552"/>
      <c r="E44" s="552"/>
      <c r="F44" s="553"/>
      <c r="G44" s="17"/>
      <c r="H44" s="18"/>
      <c r="I44" s="19"/>
      <c r="J44" s="54"/>
      <c r="K44" s="45"/>
      <c r="L44" s="44"/>
      <c r="M44" s="4"/>
    </row>
    <row r="45" spans="1:13" ht="13.65" customHeight="1">
      <c r="A45" s="16"/>
      <c r="B45" s="551"/>
      <c r="C45" s="552"/>
      <c r="D45" s="552"/>
      <c r="E45" s="552"/>
      <c r="F45" s="553"/>
      <c r="G45" s="17"/>
      <c r="H45" s="18"/>
      <c r="I45" s="19"/>
      <c r="J45" s="54"/>
      <c r="K45" s="45"/>
      <c r="L45" s="44"/>
      <c r="M45" s="4"/>
    </row>
    <row r="46" spans="1:13" ht="13.65" customHeight="1">
      <c r="A46" s="16"/>
      <c r="B46" s="551"/>
      <c r="C46" s="552"/>
      <c r="D46" s="552"/>
      <c r="E46" s="552"/>
      <c r="F46" s="553"/>
      <c r="G46" s="17"/>
      <c r="H46" s="18"/>
      <c r="I46" s="19"/>
      <c r="J46" s="54"/>
      <c r="K46" s="45"/>
      <c r="L46" s="44"/>
      <c r="M46" s="4"/>
    </row>
    <row r="47" spans="1:13" ht="13.65" customHeight="1">
      <c r="A47" s="16"/>
      <c r="B47" s="551"/>
      <c r="C47" s="552"/>
      <c r="D47" s="552"/>
      <c r="E47" s="552"/>
      <c r="F47" s="553"/>
      <c r="G47" s="17"/>
      <c r="H47" s="18"/>
      <c r="I47" s="19"/>
      <c r="J47" s="54"/>
      <c r="K47" s="45"/>
      <c r="L47" s="44"/>
      <c r="M47" s="4"/>
    </row>
    <row r="48" spans="1:13" ht="13.65" customHeight="1">
      <c r="A48" s="16"/>
      <c r="B48" s="551"/>
      <c r="C48" s="552"/>
      <c r="D48" s="552"/>
      <c r="E48" s="552"/>
      <c r="F48" s="553"/>
      <c r="G48" s="17"/>
      <c r="H48" s="18"/>
      <c r="I48" s="19"/>
      <c r="J48" s="54"/>
      <c r="K48" s="45"/>
      <c r="L48" s="44"/>
      <c r="M48" s="4"/>
    </row>
    <row r="49" spans="1:13" ht="13.65" customHeight="1">
      <c r="A49" s="16"/>
      <c r="B49" s="551"/>
      <c r="C49" s="552"/>
      <c r="D49" s="552"/>
      <c r="E49" s="552"/>
      <c r="F49" s="553"/>
      <c r="G49" s="17"/>
      <c r="H49" s="18"/>
      <c r="I49" s="19"/>
      <c r="J49" s="54"/>
      <c r="K49" s="45"/>
      <c r="L49" s="44"/>
      <c r="M49" s="4"/>
    </row>
    <row r="50" spans="1:13" ht="13.65" customHeight="1">
      <c r="A50" s="16"/>
      <c r="B50" s="551"/>
      <c r="C50" s="552"/>
      <c r="D50" s="552"/>
      <c r="E50" s="552"/>
      <c r="F50" s="553"/>
      <c r="G50" s="17"/>
      <c r="H50" s="18"/>
      <c r="I50" s="19"/>
      <c r="J50" s="54"/>
      <c r="K50" s="45"/>
      <c r="L50" s="44"/>
      <c r="M50" s="4"/>
    </row>
    <row r="51" spans="1:13" ht="13.65" customHeight="1">
      <c r="A51" s="16"/>
      <c r="B51" s="551"/>
      <c r="C51" s="552"/>
      <c r="D51" s="552"/>
      <c r="E51" s="552"/>
      <c r="F51" s="553"/>
      <c r="G51" s="17"/>
      <c r="H51" s="18"/>
      <c r="I51" s="19"/>
      <c r="J51" s="54"/>
      <c r="K51" s="45"/>
      <c r="L51" s="44"/>
      <c r="M51" s="4"/>
    </row>
    <row r="52" spans="1:13" ht="13.65" customHeight="1">
      <c r="A52" s="16"/>
      <c r="B52" s="551"/>
      <c r="C52" s="552"/>
      <c r="D52" s="552"/>
      <c r="E52" s="552"/>
      <c r="F52" s="553"/>
      <c r="G52" s="17"/>
      <c r="H52" s="18"/>
      <c r="I52" s="19"/>
      <c r="J52" s="54"/>
      <c r="K52" s="45"/>
      <c r="L52" s="44"/>
      <c r="M52" s="4"/>
    </row>
    <row r="53" spans="1:13" ht="13.65" customHeight="1">
      <c r="A53" s="16"/>
      <c r="B53" s="551"/>
      <c r="C53" s="552"/>
      <c r="D53" s="552"/>
      <c r="E53" s="552"/>
      <c r="F53" s="553"/>
      <c r="G53" s="17"/>
      <c r="H53" s="18"/>
      <c r="I53" s="19"/>
      <c r="J53" s="54"/>
      <c r="K53" s="45"/>
      <c r="L53" s="44"/>
      <c r="M53" s="4"/>
    </row>
    <row r="54" spans="1:13" ht="13.65" customHeight="1">
      <c r="A54" s="16"/>
      <c r="B54" s="551"/>
      <c r="C54" s="552"/>
      <c r="D54" s="552"/>
      <c r="E54" s="552"/>
      <c r="F54" s="553"/>
      <c r="G54" s="17"/>
      <c r="H54" s="18"/>
      <c r="I54" s="19"/>
      <c r="J54" s="54"/>
      <c r="K54" s="45"/>
      <c r="L54" s="44"/>
      <c r="M54" s="4"/>
    </row>
    <row r="55" spans="1:13" ht="13.65" customHeight="1">
      <c r="A55" s="16"/>
      <c r="B55" s="551"/>
      <c r="C55" s="552"/>
      <c r="D55" s="552"/>
      <c r="E55" s="552"/>
      <c r="F55" s="553"/>
      <c r="G55" s="17"/>
      <c r="H55" s="18"/>
      <c r="I55" s="19"/>
      <c r="J55" s="54"/>
      <c r="K55" s="45"/>
      <c r="L55" s="44"/>
      <c r="M55" s="4"/>
    </row>
    <row r="56" spans="1:13" ht="13.65" customHeight="1">
      <c r="A56" s="16"/>
      <c r="B56" s="551"/>
      <c r="C56" s="552"/>
      <c r="D56" s="552"/>
      <c r="E56" s="552"/>
      <c r="F56" s="553"/>
      <c r="G56" s="17"/>
      <c r="H56" s="18"/>
      <c r="I56" s="19"/>
      <c r="J56" s="54"/>
      <c r="K56" s="45"/>
      <c r="L56" s="44"/>
      <c r="M56" s="4"/>
    </row>
    <row r="57" spans="1:13" ht="13.65" customHeight="1">
      <c r="A57" s="16"/>
      <c r="B57" s="551"/>
      <c r="C57" s="552"/>
      <c r="D57" s="552"/>
      <c r="E57" s="552"/>
      <c r="F57" s="553"/>
      <c r="G57" s="17"/>
      <c r="H57" s="18"/>
      <c r="I57" s="19"/>
      <c r="J57" s="54"/>
      <c r="K57" s="45"/>
      <c r="L57" s="44"/>
      <c r="M57" s="4"/>
    </row>
    <row r="58" spans="1:13" ht="13.2" customHeight="1">
      <c r="A58" s="16"/>
      <c r="B58" s="551"/>
      <c r="C58" s="552"/>
      <c r="D58" s="552"/>
      <c r="E58" s="552"/>
      <c r="F58" s="553"/>
      <c r="G58" s="17"/>
      <c r="H58" s="18"/>
      <c r="I58" s="19"/>
      <c r="J58" s="54"/>
      <c r="K58" s="45"/>
      <c r="L58" s="44"/>
      <c r="M58" s="4"/>
    </row>
    <row r="59" spans="1:13" ht="13.65" customHeight="1">
      <c r="A59" s="16"/>
      <c r="B59" s="551"/>
      <c r="C59" s="552"/>
      <c r="D59" s="552"/>
      <c r="E59" s="552"/>
      <c r="F59" s="553"/>
      <c r="G59" s="17"/>
      <c r="H59" s="18"/>
      <c r="I59" s="19"/>
      <c r="J59" s="54"/>
      <c r="K59" s="45"/>
      <c r="L59" s="44"/>
      <c r="M59" s="4"/>
    </row>
    <row r="60" spans="1:13" ht="13.65" customHeight="1">
      <c r="A60" s="16"/>
      <c r="B60" s="551"/>
      <c r="C60" s="552"/>
      <c r="D60" s="552"/>
      <c r="E60" s="552"/>
      <c r="F60" s="553"/>
      <c r="G60" s="17"/>
      <c r="H60" s="18"/>
      <c r="I60" s="19"/>
      <c r="J60" s="54"/>
      <c r="K60" s="45"/>
      <c r="L60" s="44"/>
      <c r="M60" s="4"/>
    </row>
    <row r="61" spans="1:13" ht="13.65" customHeight="1">
      <c r="A61" s="16"/>
      <c r="B61" s="551"/>
      <c r="C61" s="552"/>
      <c r="D61" s="552"/>
      <c r="E61" s="552"/>
      <c r="F61" s="553"/>
      <c r="G61" s="17"/>
      <c r="H61" s="18"/>
      <c r="I61" s="19"/>
      <c r="J61" s="54"/>
      <c r="K61" s="45"/>
      <c r="L61" s="44"/>
      <c r="M61" s="4"/>
    </row>
    <row r="62" spans="1:13" ht="13.2" customHeight="1">
      <c r="A62" s="16"/>
      <c r="B62" s="551"/>
      <c r="C62" s="552"/>
      <c r="D62" s="552"/>
      <c r="E62" s="552"/>
      <c r="F62" s="553"/>
      <c r="G62" s="17"/>
      <c r="H62" s="18"/>
      <c r="I62" s="19"/>
      <c r="J62" s="54"/>
      <c r="K62" s="45"/>
      <c r="L62" s="44"/>
      <c r="M62" s="4"/>
    </row>
    <row r="63" spans="1:13" ht="13.65" customHeight="1">
      <c r="A63" s="16"/>
      <c r="B63" s="551"/>
      <c r="C63" s="552"/>
      <c r="D63" s="552"/>
      <c r="E63" s="552"/>
      <c r="F63" s="553"/>
      <c r="G63" s="17"/>
      <c r="H63" s="18"/>
      <c r="I63" s="19"/>
      <c r="J63" s="54"/>
      <c r="K63" s="45"/>
      <c r="L63" s="44"/>
      <c r="M63" s="4"/>
    </row>
    <row r="64" spans="1:13" ht="13.65" customHeight="1">
      <c r="A64" s="16"/>
      <c r="B64" s="551"/>
      <c r="C64" s="552"/>
      <c r="D64" s="552"/>
      <c r="E64" s="552"/>
      <c r="F64" s="553"/>
      <c r="G64" s="17"/>
      <c r="H64" s="18"/>
      <c r="I64" s="19"/>
      <c r="J64" s="54"/>
      <c r="K64" s="45"/>
      <c r="L64" s="44"/>
      <c r="M64" s="4"/>
    </row>
    <row r="65" spans="1:13" ht="13.65" customHeight="1">
      <c r="A65" s="16"/>
      <c r="B65" s="551"/>
      <c r="C65" s="552"/>
      <c r="D65" s="552"/>
      <c r="E65" s="552"/>
      <c r="F65" s="553"/>
      <c r="G65" s="17"/>
      <c r="H65" s="18"/>
      <c r="I65" s="19"/>
      <c r="J65" s="54"/>
      <c r="K65" s="45"/>
      <c r="L65" s="44"/>
      <c r="M65" s="4"/>
    </row>
    <row r="66" spans="1:13" ht="13.65" customHeight="1">
      <c r="A66" s="16"/>
      <c r="B66" s="551"/>
      <c r="C66" s="552"/>
      <c r="D66" s="552"/>
      <c r="E66" s="552"/>
      <c r="F66" s="553"/>
      <c r="G66" s="17"/>
      <c r="H66" s="18"/>
      <c r="I66" s="19"/>
      <c r="J66" s="54"/>
      <c r="K66" s="45"/>
      <c r="L66" s="44"/>
      <c r="M66" s="4"/>
    </row>
    <row r="67" spans="1:13" ht="13.65" customHeight="1">
      <c r="A67" s="16"/>
      <c r="B67" s="551"/>
      <c r="C67" s="552"/>
      <c r="D67" s="552"/>
      <c r="E67" s="552"/>
      <c r="F67" s="553"/>
      <c r="G67" s="17"/>
      <c r="H67" s="18"/>
      <c r="I67" s="19"/>
      <c r="J67" s="54"/>
      <c r="K67" s="45"/>
      <c r="L67" s="44"/>
      <c r="M67" s="4"/>
    </row>
    <row r="68" spans="1:13" ht="13.65" customHeight="1">
      <c r="A68" s="16"/>
      <c r="B68" s="551"/>
      <c r="C68" s="552"/>
      <c r="D68" s="552"/>
      <c r="E68" s="552"/>
      <c r="F68" s="553"/>
      <c r="G68" s="17"/>
      <c r="H68" s="18"/>
      <c r="I68" s="19"/>
      <c r="J68" s="54"/>
      <c r="K68" s="45"/>
      <c r="L68" s="44"/>
      <c r="M68" s="4"/>
    </row>
    <row r="69" spans="1:13" ht="13.65" customHeight="1">
      <c r="A69" s="16"/>
      <c r="B69" s="551"/>
      <c r="C69" s="552"/>
      <c r="D69" s="552"/>
      <c r="E69" s="552"/>
      <c r="F69" s="553"/>
      <c r="G69" s="17"/>
      <c r="H69" s="18"/>
      <c r="I69" s="19"/>
      <c r="J69" s="54"/>
      <c r="K69" s="45"/>
      <c r="L69" s="44"/>
      <c r="M69" s="4"/>
    </row>
    <row r="70" spans="1:13" ht="14.4" customHeight="1">
      <c r="A70" s="16"/>
      <c r="B70" s="21"/>
      <c r="C70" s="22"/>
      <c r="D70" s="22"/>
      <c r="E70" s="22"/>
      <c r="F70" s="23"/>
      <c r="G70" s="24"/>
      <c r="H70" s="16"/>
      <c r="I70" s="25"/>
      <c r="J70" s="55"/>
      <c r="K70" s="45"/>
      <c r="L70" s="44"/>
      <c r="M70" s="4"/>
    </row>
    <row r="71" spans="1:13" ht="14.4" customHeight="1">
      <c r="A71" s="68" t="s">
        <v>48</v>
      </c>
      <c r="B71" s="69"/>
      <c r="C71" s="69"/>
      <c r="D71" s="69"/>
      <c r="E71" s="69"/>
      <c r="F71" s="69"/>
      <c r="G71" s="70"/>
      <c r="H71" s="69"/>
      <c r="I71" s="71"/>
      <c r="J71" s="54">
        <f>SUM(J7:J70)</f>
        <v>341700</v>
      </c>
      <c r="K71" s="45"/>
      <c r="L71" s="44"/>
      <c r="M71" s="4"/>
    </row>
    <row r="72" spans="1:13" ht="13.65" customHeight="1">
      <c r="A72" s="68" t="s">
        <v>49</v>
      </c>
      <c r="B72" s="69"/>
      <c r="C72" s="69"/>
      <c r="D72" s="69"/>
      <c r="E72" s="69"/>
      <c r="F72" s="69"/>
      <c r="G72" s="70"/>
      <c r="H72" s="69"/>
      <c r="I72" s="71"/>
      <c r="J72" s="54">
        <f>J71*20%</f>
        <v>68340</v>
      </c>
      <c r="K72" s="45"/>
      <c r="L72" s="44"/>
      <c r="M72" s="4">
        <f>J8*80%</f>
        <v>273360</v>
      </c>
    </row>
    <row r="73" spans="1:13" ht="14.4" customHeight="1">
      <c r="A73" s="58" t="s">
        <v>50</v>
      </c>
      <c r="B73" s="59"/>
      <c r="C73" s="59"/>
      <c r="D73" s="59"/>
      <c r="E73" s="59"/>
      <c r="F73" s="59"/>
      <c r="G73" s="60"/>
      <c r="H73" s="59"/>
      <c r="I73" s="61"/>
      <c r="J73" s="62">
        <f>J71-J72</f>
        <v>273360</v>
      </c>
      <c r="K73" s="45"/>
      <c r="L73" s="44"/>
      <c r="M73" s="4"/>
    </row>
    <row r="74" spans="1:13" ht="14.4" customHeight="1">
      <c r="A74" s="45"/>
      <c r="B74" s="45"/>
      <c r="C74" s="45"/>
      <c r="D74" s="45"/>
      <c r="E74" s="45"/>
      <c r="F74" s="45"/>
      <c r="G74" s="56"/>
      <c r="H74" s="45"/>
      <c r="I74" s="45"/>
      <c r="J74" s="57"/>
      <c r="K74" s="45"/>
      <c r="L74" s="44"/>
      <c r="M74" s="4"/>
    </row>
  </sheetData>
  <mergeCells count="64">
    <mergeCell ref="B30:F30"/>
    <mergeCell ref="B31:F31"/>
    <mergeCell ref="B25:F25"/>
    <mergeCell ref="B22:F22"/>
    <mergeCell ref="B26:F26"/>
    <mergeCell ref="B27:F27"/>
    <mergeCell ref="B28:F28"/>
    <mergeCell ref="B18:F18"/>
    <mergeCell ref="B19:F19"/>
    <mergeCell ref="B23:F23"/>
    <mergeCell ref="B24:F24"/>
    <mergeCell ref="B29:F29"/>
    <mergeCell ref="B69:F69"/>
    <mergeCell ref="B58:F58"/>
    <mergeCell ref="B59:F59"/>
    <mergeCell ref="B60:F60"/>
    <mergeCell ref="B61:F61"/>
    <mergeCell ref="B62:F62"/>
    <mergeCell ref="B63:F63"/>
    <mergeCell ref="B64:F64"/>
    <mergeCell ref="B65:F65"/>
    <mergeCell ref="B66:F66"/>
    <mergeCell ref="B67:F67"/>
    <mergeCell ref="B68:F68"/>
    <mergeCell ref="B57:F57"/>
    <mergeCell ref="B46:F46"/>
    <mergeCell ref="B47:F47"/>
    <mergeCell ref="B48:F48"/>
    <mergeCell ref="B49:F49"/>
    <mergeCell ref="B50:F50"/>
    <mergeCell ref="B51:F51"/>
    <mergeCell ref="B52:F52"/>
    <mergeCell ref="B53:F53"/>
    <mergeCell ref="B54:F54"/>
    <mergeCell ref="B55:F55"/>
    <mergeCell ref="B56:F56"/>
    <mergeCell ref="B45:F45"/>
    <mergeCell ref="B34:F34"/>
    <mergeCell ref="B35:F35"/>
    <mergeCell ref="B36:F36"/>
    <mergeCell ref="B37:F37"/>
    <mergeCell ref="B38:F38"/>
    <mergeCell ref="B39:F39"/>
    <mergeCell ref="B40:F40"/>
    <mergeCell ref="B41:F41"/>
    <mergeCell ref="B42:F42"/>
    <mergeCell ref="B43:F43"/>
    <mergeCell ref="B44:F44"/>
    <mergeCell ref="B33:F33"/>
    <mergeCell ref="B5:F5"/>
    <mergeCell ref="B7:F7"/>
    <mergeCell ref="B8:F8"/>
    <mergeCell ref="B9:F9"/>
    <mergeCell ref="B10:F10"/>
    <mergeCell ref="B11:F11"/>
    <mergeCell ref="B12:F12"/>
    <mergeCell ref="B20:F20"/>
    <mergeCell ref="B21:F21"/>
    <mergeCell ref="B32:F32"/>
    <mergeCell ref="B13:F13"/>
    <mergeCell ref="B14:F14"/>
    <mergeCell ref="B15:F15"/>
    <mergeCell ref="B16:F16"/>
    <mergeCell ref="B17:F17"/>
  </mergeCells>
  <pageMargins left="0.70866099999999999" right="0.70866099999999999" top="0.748031" bottom="0.748031" header="0.31496099999999999" footer="0.31496099999999999"/>
  <pageSetup scale="57" orientation="portrait" r:id="rId1"/>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72"/>
  <sheetViews>
    <sheetView showGridLines="0" tabSelected="1" view="pageBreakPreview" zoomScale="90" zoomScaleNormal="100" zoomScaleSheetLayoutView="90" workbookViewId="0">
      <pane ySplit="5" topLeftCell="A6" activePane="bottomLeft" state="frozen"/>
      <selection pane="bottomLeft" activeCell="C13" sqref="C13"/>
    </sheetView>
  </sheetViews>
  <sheetFormatPr defaultColWidth="8.88671875" defaultRowHeight="13.2" customHeight="1"/>
  <cols>
    <col min="1" max="1" width="8.33203125" style="275" customWidth="1"/>
    <col min="2" max="2" width="14.44140625" style="275" customWidth="1"/>
    <col min="3" max="3" width="64.5546875" style="275" customWidth="1"/>
    <col min="4" max="4" width="11.6640625" style="275" customWidth="1"/>
    <col min="5" max="5" width="14.109375" style="277" customWidth="1"/>
    <col min="6" max="6" width="13.109375" style="377" customWidth="1"/>
    <col min="7" max="7" width="15.33203125" style="591" customWidth="1"/>
    <col min="8" max="8" width="8.88671875" style="275"/>
    <col min="9" max="9" width="15.88671875" style="275" customWidth="1"/>
    <col min="10" max="16384" width="8.88671875" style="275"/>
  </cols>
  <sheetData>
    <row r="1" spans="1:7" ht="27" customHeight="1">
      <c r="A1" s="567" t="s">
        <v>466</v>
      </c>
      <c r="B1" s="568"/>
      <c r="C1" s="568"/>
      <c r="D1" s="27"/>
      <c r="E1" s="195"/>
      <c r="F1" s="569"/>
      <c r="G1" s="569"/>
    </row>
    <row r="2" spans="1:7" ht="13.65" customHeight="1">
      <c r="A2" s="354"/>
      <c r="B2" s="355"/>
      <c r="C2" s="356"/>
      <c r="D2" s="355"/>
      <c r="E2" s="357"/>
      <c r="F2" s="449"/>
      <c r="G2" s="358"/>
    </row>
    <row r="3" spans="1:7" ht="14.4" customHeight="1">
      <c r="A3" s="30" t="s">
        <v>504</v>
      </c>
      <c r="B3" s="31"/>
      <c r="C3" s="32"/>
      <c r="D3" s="33"/>
      <c r="E3" s="33"/>
      <c r="F3" s="378"/>
      <c r="G3" s="586"/>
    </row>
    <row r="4" spans="1:7" ht="14.4" customHeight="1" thickBot="1">
      <c r="A4" s="30"/>
      <c r="B4" s="31"/>
      <c r="C4" s="32"/>
      <c r="D4" s="33"/>
      <c r="E4" s="33"/>
      <c r="F4" s="378"/>
      <c r="G4" s="586"/>
    </row>
    <row r="5" spans="1:7" ht="28.95" customHeight="1" thickBot="1">
      <c r="A5" s="359" t="s">
        <v>52</v>
      </c>
      <c r="B5" s="360" t="s">
        <v>53</v>
      </c>
      <c r="C5" s="360" t="s">
        <v>40</v>
      </c>
      <c r="D5" s="360" t="s">
        <v>41</v>
      </c>
      <c r="E5" s="361" t="s">
        <v>42</v>
      </c>
      <c r="F5" s="450" t="s">
        <v>43</v>
      </c>
      <c r="G5" s="587" t="s">
        <v>17</v>
      </c>
    </row>
    <row r="6" spans="1:7" ht="12.75" customHeight="1">
      <c r="A6" s="314"/>
      <c r="B6" s="34"/>
      <c r="C6" s="36"/>
      <c r="D6" s="38"/>
      <c r="E6" s="276"/>
      <c r="F6" s="376"/>
      <c r="G6" s="588"/>
    </row>
    <row r="7" spans="1:7" ht="7.95" customHeight="1">
      <c r="A7" s="403" t="s">
        <v>62</v>
      </c>
      <c r="B7" s="34" t="s">
        <v>63</v>
      </c>
      <c r="C7" s="36" t="s">
        <v>64</v>
      </c>
      <c r="D7" s="38"/>
      <c r="E7" s="276"/>
      <c r="F7" s="376"/>
      <c r="G7" s="589"/>
    </row>
    <row r="8" spans="1:7" ht="12.75" customHeight="1">
      <c r="A8" s="399"/>
      <c r="B8" s="37"/>
      <c r="C8" s="35"/>
      <c r="D8" s="38"/>
      <c r="E8" s="276"/>
      <c r="F8" s="376"/>
      <c r="G8" s="589"/>
    </row>
    <row r="9" spans="1:7" ht="12" customHeight="1">
      <c r="A9" s="399" t="s">
        <v>65</v>
      </c>
      <c r="B9" s="37" t="s">
        <v>66</v>
      </c>
      <c r="C9" s="36" t="s">
        <v>67</v>
      </c>
      <c r="D9" s="38"/>
      <c r="E9" s="276"/>
      <c r="F9" s="376"/>
      <c r="G9" s="589"/>
    </row>
    <row r="10" spans="1:7" ht="13.95" customHeight="1">
      <c r="A10" s="399"/>
      <c r="B10" s="37"/>
      <c r="C10" s="35"/>
      <c r="D10" s="38"/>
      <c r="E10" s="276"/>
      <c r="F10" s="376"/>
      <c r="G10" s="589"/>
    </row>
    <row r="11" spans="1:7" ht="12" customHeight="1">
      <c r="A11" s="399" t="s">
        <v>68</v>
      </c>
      <c r="B11" s="37" t="s">
        <v>69</v>
      </c>
      <c r="C11" s="37" t="s">
        <v>70</v>
      </c>
      <c r="D11" s="38" t="s">
        <v>71</v>
      </c>
      <c r="E11" s="276">
        <v>1</v>
      </c>
      <c r="F11" s="376"/>
      <c r="G11" s="589"/>
    </row>
    <row r="12" spans="1:7" ht="14.4">
      <c r="A12" s="399"/>
      <c r="B12" s="37"/>
      <c r="C12" s="35"/>
      <c r="D12" s="38"/>
      <c r="E12" s="276"/>
      <c r="F12" s="376"/>
      <c r="G12" s="589"/>
    </row>
    <row r="13" spans="1:7" ht="13.95" customHeight="1">
      <c r="A13" s="399" t="s">
        <v>179</v>
      </c>
      <c r="B13" s="37" t="s">
        <v>72</v>
      </c>
      <c r="C13" s="35" t="s">
        <v>73</v>
      </c>
      <c r="D13" s="38"/>
      <c r="E13" s="276"/>
      <c r="F13" s="376"/>
      <c r="G13" s="589"/>
    </row>
    <row r="14" spans="1:7" ht="14.4">
      <c r="A14" s="399"/>
      <c r="B14" s="37"/>
      <c r="C14" s="35"/>
      <c r="D14" s="38"/>
      <c r="E14" s="276"/>
      <c r="F14" s="376"/>
      <c r="G14" s="589"/>
    </row>
    <row r="15" spans="1:7" ht="13.95" customHeight="1">
      <c r="A15" s="399" t="s">
        <v>179</v>
      </c>
      <c r="B15" s="37" t="s">
        <v>77</v>
      </c>
      <c r="C15" s="35" t="s">
        <v>78</v>
      </c>
      <c r="D15" s="38"/>
      <c r="E15" s="276"/>
      <c r="F15" s="376"/>
      <c r="G15" s="589"/>
    </row>
    <row r="16" spans="1:7" ht="13.95" customHeight="1">
      <c r="A16" s="399" t="s">
        <v>74</v>
      </c>
      <c r="B16" s="37" t="s">
        <v>179</v>
      </c>
      <c r="C16" s="37" t="s">
        <v>80</v>
      </c>
      <c r="D16" s="38" t="s">
        <v>71</v>
      </c>
      <c r="E16" s="276">
        <v>1</v>
      </c>
      <c r="F16" s="376"/>
      <c r="G16" s="589"/>
    </row>
    <row r="17" spans="1:7" ht="7.95" customHeight="1">
      <c r="A17" s="399"/>
      <c r="B17" s="37"/>
      <c r="C17" s="37"/>
      <c r="D17" s="38"/>
      <c r="E17" s="276"/>
      <c r="F17" s="376"/>
      <c r="G17" s="589"/>
    </row>
    <row r="18" spans="1:7" ht="14.4">
      <c r="A18" s="399"/>
      <c r="B18" s="37"/>
      <c r="C18" s="37"/>
      <c r="D18" s="38"/>
      <c r="E18" s="276"/>
      <c r="F18" s="376"/>
      <c r="G18" s="589"/>
    </row>
    <row r="19" spans="1:7" ht="14.4" customHeight="1">
      <c r="A19" s="399" t="s">
        <v>75</v>
      </c>
      <c r="B19" s="37" t="s">
        <v>179</v>
      </c>
      <c r="C19" s="37" t="s">
        <v>490</v>
      </c>
      <c r="D19" s="38" t="s">
        <v>71</v>
      </c>
      <c r="E19" s="276">
        <v>1</v>
      </c>
      <c r="F19" s="376"/>
      <c r="G19" s="589"/>
    </row>
    <row r="20" spans="1:7" ht="13.95" customHeight="1">
      <c r="A20" s="399"/>
      <c r="B20" s="37"/>
      <c r="C20" s="37"/>
      <c r="D20" s="38"/>
      <c r="E20" s="276"/>
      <c r="F20" s="376"/>
      <c r="G20" s="589"/>
    </row>
    <row r="21" spans="1:7" ht="12.6" customHeight="1">
      <c r="A21" s="399" t="s">
        <v>76</v>
      </c>
      <c r="B21" s="37" t="s">
        <v>179</v>
      </c>
      <c r="C21" s="37" t="s">
        <v>491</v>
      </c>
      <c r="D21" s="38" t="s">
        <v>71</v>
      </c>
      <c r="E21" s="276">
        <v>1</v>
      </c>
      <c r="F21" s="376"/>
      <c r="G21" s="589"/>
    </row>
    <row r="22" spans="1:7" ht="7.95" customHeight="1">
      <c r="A22" s="399"/>
      <c r="B22" s="37"/>
      <c r="C22" s="37"/>
      <c r="D22" s="38"/>
      <c r="E22" s="276"/>
      <c r="F22" s="376"/>
      <c r="G22" s="589"/>
    </row>
    <row r="23" spans="1:7" ht="7.95" customHeight="1">
      <c r="A23" s="399"/>
      <c r="B23" s="37"/>
      <c r="C23" s="35"/>
      <c r="D23" s="38"/>
      <c r="E23" s="276"/>
      <c r="F23" s="376"/>
      <c r="G23" s="589"/>
    </row>
    <row r="24" spans="1:7" ht="14.4">
      <c r="A24" s="399"/>
      <c r="B24" s="37"/>
      <c r="C24" s="35"/>
      <c r="D24" s="38"/>
      <c r="E24" s="276"/>
      <c r="F24" s="376"/>
      <c r="G24" s="589"/>
    </row>
    <row r="25" spans="1:7" ht="11.4" customHeight="1">
      <c r="A25" s="399" t="s">
        <v>79</v>
      </c>
      <c r="B25" s="37" t="s">
        <v>85</v>
      </c>
      <c r="C25" s="37" t="s">
        <v>86</v>
      </c>
      <c r="D25" s="38" t="s">
        <v>71</v>
      </c>
      <c r="E25" s="276">
        <v>1</v>
      </c>
      <c r="F25" s="376"/>
      <c r="G25" s="589"/>
    </row>
    <row r="26" spans="1:7" ht="14.4">
      <c r="A26" s="399"/>
      <c r="B26" s="37"/>
      <c r="C26" s="35"/>
      <c r="D26" s="38"/>
      <c r="E26" s="276"/>
      <c r="F26" s="376"/>
      <c r="G26" s="589"/>
    </row>
    <row r="27" spans="1:7" ht="13.95" customHeight="1">
      <c r="A27" s="399" t="s">
        <v>179</v>
      </c>
      <c r="B27" s="37" t="s">
        <v>87</v>
      </c>
      <c r="C27" s="37" t="s">
        <v>88</v>
      </c>
      <c r="D27" s="38"/>
      <c r="E27" s="276"/>
      <c r="F27" s="376"/>
      <c r="G27" s="589"/>
    </row>
    <row r="28" spans="1:7" ht="14.4">
      <c r="A28" s="399"/>
      <c r="B28" s="37"/>
      <c r="C28" s="35"/>
      <c r="D28" s="38"/>
      <c r="E28" s="276"/>
      <c r="F28" s="376"/>
      <c r="G28" s="589"/>
    </row>
    <row r="29" spans="1:7" ht="12.6" customHeight="1">
      <c r="A29" s="399" t="s">
        <v>81</v>
      </c>
      <c r="B29" s="37" t="s">
        <v>89</v>
      </c>
      <c r="C29" s="37" t="s">
        <v>90</v>
      </c>
      <c r="D29" s="38" t="s">
        <v>71</v>
      </c>
      <c r="E29" s="276">
        <v>1</v>
      </c>
      <c r="F29" s="376"/>
      <c r="G29" s="589"/>
    </row>
    <row r="30" spans="1:7" ht="14.4">
      <c r="A30" s="399"/>
      <c r="B30" s="37"/>
      <c r="C30" s="35"/>
      <c r="D30" s="38"/>
      <c r="E30" s="276"/>
      <c r="F30" s="376"/>
      <c r="G30" s="589"/>
    </row>
    <row r="31" spans="1:7" ht="27.6">
      <c r="A31" s="399" t="s">
        <v>82</v>
      </c>
      <c r="B31" s="37" t="s">
        <v>91</v>
      </c>
      <c r="C31" s="37" t="s">
        <v>92</v>
      </c>
      <c r="D31" s="38" t="s">
        <v>71</v>
      </c>
      <c r="E31" s="276">
        <v>1</v>
      </c>
      <c r="F31" s="376"/>
      <c r="G31" s="589"/>
    </row>
    <row r="32" spans="1:7" ht="8.4" customHeight="1">
      <c r="A32" s="399"/>
      <c r="B32" s="37"/>
      <c r="C32" s="35"/>
      <c r="D32" s="38"/>
      <c r="E32" s="276"/>
      <c r="F32" s="376"/>
      <c r="G32" s="589"/>
    </row>
    <row r="33" spans="1:7" ht="9.6" customHeight="1">
      <c r="A33" s="399" t="s">
        <v>179</v>
      </c>
      <c r="B33" s="37" t="s">
        <v>93</v>
      </c>
      <c r="C33" s="35" t="s">
        <v>94</v>
      </c>
      <c r="D33" s="38"/>
      <c r="E33" s="276"/>
      <c r="F33" s="376"/>
      <c r="G33" s="589"/>
    </row>
    <row r="34" spans="1:7" ht="12" customHeight="1">
      <c r="A34" s="399"/>
      <c r="B34" s="37"/>
      <c r="C34" s="35"/>
      <c r="D34" s="38"/>
      <c r="E34" s="276"/>
      <c r="F34" s="376"/>
      <c r="G34" s="589"/>
    </row>
    <row r="35" spans="1:7" ht="13.2" customHeight="1">
      <c r="A35" s="399" t="s">
        <v>479</v>
      </c>
      <c r="B35" s="37" t="s">
        <v>179</v>
      </c>
      <c r="C35" s="37" t="s">
        <v>95</v>
      </c>
      <c r="D35" s="38" t="s">
        <v>96</v>
      </c>
      <c r="E35" s="276">
        <v>0</v>
      </c>
      <c r="F35" s="376"/>
      <c r="G35" s="589"/>
    </row>
    <row r="36" spans="1:7" ht="14.4">
      <c r="A36" s="399"/>
      <c r="B36" s="37"/>
      <c r="C36" s="35"/>
      <c r="D36" s="38"/>
      <c r="E36" s="276"/>
      <c r="F36" s="376"/>
      <c r="G36" s="589"/>
    </row>
    <row r="37" spans="1:7" ht="12" customHeight="1">
      <c r="A37" s="399" t="s">
        <v>480</v>
      </c>
      <c r="B37" s="37" t="s">
        <v>179</v>
      </c>
      <c r="C37" s="37" t="s">
        <v>97</v>
      </c>
      <c r="D37" s="38" t="s">
        <v>96</v>
      </c>
      <c r="E37" s="276">
        <v>6</v>
      </c>
      <c r="F37" s="376"/>
      <c r="G37" s="589"/>
    </row>
    <row r="38" spans="1:7" ht="14.4">
      <c r="A38" s="399"/>
      <c r="B38" s="37"/>
      <c r="C38" s="35"/>
      <c r="D38" s="38"/>
      <c r="E38" s="276"/>
      <c r="F38" s="376"/>
      <c r="G38" s="589"/>
    </row>
    <row r="39" spans="1:7" ht="13.95" customHeight="1">
      <c r="A39" s="399" t="s">
        <v>481</v>
      </c>
      <c r="B39" s="37" t="s">
        <v>179</v>
      </c>
      <c r="C39" s="37" t="s">
        <v>98</v>
      </c>
      <c r="D39" s="38" t="s">
        <v>96</v>
      </c>
      <c r="E39" s="276">
        <v>6</v>
      </c>
      <c r="F39" s="376"/>
      <c r="G39" s="589"/>
    </row>
    <row r="40" spans="1:7" ht="20.399999999999999" customHeight="1">
      <c r="A40" s="399"/>
      <c r="B40" s="37"/>
      <c r="C40" s="35"/>
      <c r="D40" s="38"/>
      <c r="E40" s="276"/>
      <c r="F40" s="376"/>
      <c r="G40" s="589"/>
    </row>
    <row r="41" spans="1:7" ht="11.4" customHeight="1">
      <c r="A41" s="399" t="s">
        <v>482</v>
      </c>
      <c r="B41" s="37" t="s">
        <v>179</v>
      </c>
      <c r="C41" s="37" t="s">
        <v>99</v>
      </c>
      <c r="D41" s="38" t="s">
        <v>96</v>
      </c>
      <c r="E41" s="276">
        <v>30</v>
      </c>
      <c r="F41" s="376"/>
      <c r="G41" s="589"/>
    </row>
    <row r="42" spans="1:7" ht="19.95" customHeight="1">
      <c r="A42" s="399"/>
      <c r="B42" s="37"/>
      <c r="C42" s="35"/>
      <c r="D42" s="38"/>
      <c r="E42" s="276"/>
      <c r="F42" s="376"/>
      <c r="G42" s="589"/>
    </row>
    <row r="43" spans="1:7" ht="12.6" customHeight="1">
      <c r="A43" s="399" t="s">
        <v>483</v>
      </c>
      <c r="B43" s="37" t="s">
        <v>179</v>
      </c>
      <c r="C43" s="37" t="s">
        <v>100</v>
      </c>
      <c r="D43" s="38" t="s">
        <v>96</v>
      </c>
      <c r="E43" s="276">
        <v>12</v>
      </c>
      <c r="F43" s="376"/>
      <c r="G43" s="589"/>
    </row>
    <row r="44" spans="1:7" ht="14.4">
      <c r="A44" s="399"/>
      <c r="B44" s="37"/>
      <c r="C44" s="35"/>
      <c r="D44" s="38"/>
      <c r="E44" s="276"/>
      <c r="F44" s="376"/>
      <c r="G44" s="589"/>
    </row>
    <row r="45" spans="1:7" ht="14.4">
      <c r="A45" s="399" t="s">
        <v>484</v>
      </c>
      <c r="B45" s="37" t="s">
        <v>179</v>
      </c>
      <c r="C45" s="37" t="s">
        <v>101</v>
      </c>
      <c r="D45" s="38" t="s">
        <v>96</v>
      </c>
      <c r="E45" s="276">
        <v>6</v>
      </c>
      <c r="F45" s="376"/>
      <c r="G45" s="589"/>
    </row>
    <row r="46" spans="1:7" ht="14.4">
      <c r="A46" s="399"/>
      <c r="B46" s="37"/>
      <c r="C46" s="35"/>
      <c r="D46" s="38"/>
      <c r="E46" s="276"/>
      <c r="F46" s="376"/>
      <c r="G46" s="589"/>
    </row>
    <row r="47" spans="1:7" ht="10.199999999999999" customHeight="1">
      <c r="A47" s="399" t="s">
        <v>83</v>
      </c>
      <c r="B47" s="37" t="s">
        <v>102</v>
      </c>
      <c r="C47" s="35" t="s">
        <v>103</v>
      </c>
      <c r="D47" s="38"/>
      <c r="E47" s="276"/>
      <c r="F47" s="376"/>
      <c r="G47" s="589"/>
    </row>
    <row r="48" spans="1:7" ht="15.6" customHeight="1">
      <c r="A48" s="399"/>
      <c r="B48" s="37"/>
      <c r="C48" s="35"/>
      <c r="D48" s="38"/>
      <c r="E48" s="276"/>
      <c r="F48" s="376"/>
      <c r="G48" s="589"/>
    </row>
    <row r="49" spans="1:7" ht="12.6" customHeight="1">
      <c r="A49" s="399" t="s">
        <v>485</v>
      </c>
      <c r="B49" s="37" t="s">
        <v>104</v>
      </c>
      <c r="C49" s="37" t="s">
        <v>105</v>
      </c>
      <c r="D49" s="38" t="s">
        <v>96</v>
      </c>
      <c r="E49" s="276">
        <v>6</v>
      </c>
      <c r="F49" s="376"/>
      <c r="G49" s="589"/>
    </row>
    <row r="50" spans="1:7" ht="14.4">
      <c r="A50" s="399"/>
      <c r="B50" s="37"/>
      <c r="C50" s="35"/>
      <c r="D50" s="38"/>
      <c r="E50" s="276"/>
      <c r="F50" s="376"/>
      <c r="G50" s="589"/>
    </row>
    <row r="51" spans="1:7" ht="28.95" customHeight="1">
      <c r="A51" s="399" t="s">
        <v>486</v>
      </c>
      <c r="B51" s="37" t="s">
        <v>179</v>
      </c>
      <c r="C51" s="37" t="s">
        <v>106</v>
      </c>
      <c r="D51" s="38" t="s">
        <v>96</v>
      </c>
      <c r="E51" s="276">
        <v>6</v>
      </c>
      <c r="F51" s="376"/>
      <c r="G51" s="589"/>
    </row>
    <row r="52" spans="1:7" ht="9.6" customHeight="1">
      <c r="A52" s="402" t="s">
        <v>487</v>
      </c>
      <c r="B52" s="404" t="s">
        <v>115</v>
      </c>
      <c r="C52" s="404" t="s">
        <v>488</v>
      </c>
      <c r="D52" s="405" t="s">
        <v>71</v>
      </c>
      <c r="E52" s="406">
        <v>1</v>
      </c>
      <c r="F52" s="407"/>
      <c r="G52" s="589"/>
    </row>
    <row r="53" spans="1:7" ht="7.95" customHeight="1">
      <c r="A53" s="399"/>
      <c r="B53" s="37"/>
      <c r="C53" s="35"/>
      <c r="D53" s="38"/>
      <c r="E53" s="276"/>
      <c r="F53" s="376"/>
      <c r="G53" s="589"/>
    </row>
    <row r="54" spans="1:7" ht="7.95" customHeight="1">
      <c r="A54" s="399"/>
      <c r="B54" s="37"/>
      <c r="C54" s="35"/>
      <c r="D54" s="38"/>
      <c r="E54" s="276"/>
      <c r="F54" s="376"/>
      <c r="G54" s="589"/>
    </row>
    <row r="55" spans="1:7" ht="12" customHeight="1">
      <c r="A55" s="399"/>
      <c r="B55" s="37"/>
      <c r="C55" s="35"/>
      <c r="D55" s="38"/>
      <c r="E55" s="276"/>
      <c r="F55" s="376"/>
      <c r="G55" s="589"/>
    </row>
    <row r="56" spans="1:7" ht="7.95" customHeight="1">
      <c r="A56" s="399" t="s">
        <v>107</v>
      </c>
      <c r="B56" s="37" t="s">
        <v>108</v>
      </c>
      <c r="C56" s="36" t="s">
        <v>109</v>
      </c>
      <c r="D56" s="38"/>
      <c r="E56" s="276"/>
      <c r="F56" s="376"/>
      <c r="G56" s="589"/>
    </row>
    <row r="57" spans="1:7" ht="14.4">
      <c r="A57" s="399"/>
      <c r="B57" s="37"/>
      <c r="C57" s="35"/>
      <c r="D57" s="38"/>
      <c r="E57" s="276"/>
      <c r="F57" s="376"/>
      <c r="G57" s="589"/>
    </row>
    <row r="58" spans="1:7" ht="14.4">
      <c r="A58" s="399" t="s">
        <v>110</v>
      </c>
      <c r="B58" s="37" t="s">
        <v>111</v>
      </c>
      <c r="C58" s="37" t="s">
        <v>70</v>
      </c>
      <c r="D58" s="38" t="s">
        <v>71</v>
      </c>
      <c r="E58" s="276">
        <v>1</v>
      </c>
      <c r="F58" s="376"/>
      <c r="G58" s="589"/>
    </row>
    <row r="59" spans="1:7" ht="14.4">
      <c r="A59" s="399"/>
      <c r="B59" s="37"/>
      <c r="C59" s="35"/>
      <c r="D59" s="38"/>
      <c r="E59" s="276"/>
      <c r="F59" s="376"/>
      <c r="G59" s="589"/>
    </row>
    <row r="60" spans="1:7" ht="13.95" customHeight="1">
      <c r="A60" s="399"/>
      <c r="B60" s="37"/>
      <c r="C60" s="37"/>
      <c r="D60" s="38"/>
      <c r="E60" s="276"/>
      <c r="F60" s="376"/>
      <c r="G60" s="589"/>
    </row>
    <row r="61" spans="1:7" ht="40.950000000000003" customHeight="1">
      <c r="A61" s="399" t="s">
        <v>489</v>
      </c>
      <c r="B61" s="37" t="s">
        <v>114</v>
      </c>
      <c r="C61" s="37" t="s">
        <v>492</v>
      </c>
      <c r="D61" s="38" t="s">
        <v>96</v>
      </c>
      <c r="E61" s="276">
        <v>1</v>
      </c>
      <c r="F61" s="376"/>
      <c r="G61" s="589"/>
    </row>
    <row r="62" spans="1:7" ht="7.95" customHeight="1">
      <c r="A62" s="399"/>
      <c r="B62" s="37"/>
      <c r="C62" s="35"/>
      <c r="D62" s="38"/>
      <c r="E62" s="276"/>
      <c r="F62" s="376"/>
      <c r="G62" s="589"/>
    </row>
    <row r="63" spans="1:7" ht="14.4">
      <c r="A63" s="399"/>
      <c r="B63" s="37"/>
      <c r="C63" s="36"/>
      <c r="D63" s="38"/>
      <c r="E63" s="276"/>
      <c r="F63" s="376"/>
      <c r="G63" s="589"/>
    </row>
    <row r="64" spans="1:7" ht="13.2" customHeight="1">
      <c r="A64" s="399"/>
      <c r="B64" s="37"/>
      <c r="C64" s="37"/>
      <c r="D64" s="38"/>
      <c r="E64" s="276"/>
      <c r="F64" s="376"/>
      <c r="G64" s="589"/>
    </row>
    <row r="65" spans="1:7" ht="13.2" customHeight="1">
      <c r="A65" s="399"/>
      <c r="B65" s="37"/>
      <c r="C65" s="35"/>
      <c r="D65" s="38"/>
      <c r="E65" s="276"/>
      <c r="F65" s="376"/>
      <c r="G65" s="588"/>
    </row>
    <row r="66" spans="1:7" ht="13.2" customHeight="1">
      <c r="A66" s="399"/>
      <c r="B66" s="37"/>
      <c r="C66" s="37"/>
      <c r="D66" s="38"/>
      <c r="E66" s="276"/>
      <c r="F66" s="376"/>
      <c r="G66" s="588"/>
    </row>
    <row r="67" spans="1:7" ht="13.2" customHeight="1">
      <c r="A67" s="399"/>
      <c r="B67" s="37"/>
      <c r="C67" s="37"/>
      <c r="D67" s="38"/>
      <c r="E67" s="209"/>
      <c r="F67" s="376"/>
      <c r="G67" s="588"/>
    </row>
    <row r="68" spans="1:7" ht="13.2" customHeight="1">
      <c r="A68" s="399"/>
      <c r="B68" s="37"/>
      <c r="C68" s="37"/>
      <c r="D68" s="38"/>
      <c r="E68" s="276"/>
      <c r="F68" s="376"/>
      <c r="G68" s="588"/>
    </row>
    <row r="69" spans="1:7" ht="13.2" customHeight="1">
      <c r="A69" s="399"/>
      <c r="B69" s="37"/>
      <c r="C69" s="37"/>
      <c r="D69" s="38"/>
      <c r="E69" s="209"/>
      <c r="F69" s="376"/>
      <c r="G69" s="588"/>
    </row>
    <row r="70" spans="1:7" ht="13.2" customHeight="1">
      <c r="A70" s="399"/>
      <c r="B70" s="37"/>
      <c r="C70" s="37"/>
      <c r="D70" s="38"/>
      <c r="E70" s="276"/>
      <c r="F70" s="376"/>
      <c r="G70" s="588"/>
    </row>
    <row r="71" spans="1:7" ht="13.2" customHeight="1">
      <c r="A71" s="399"/>
      <c r="B71" s="37"/>
      <c r="C71" s="37"/>
      <c r="D71" s="38"/>
      <c r="E71" s="209"/>
      <c r="F71" s="376"/>
      <c r="G71" s="588"/>
    </row>
    <row r="72" spans="1:7" ht="27.6" customHeight="1" thickBot="1">
      <c r="A72" s="563" t="s">
        <v>118</v>
      </c>
      <c r="B72" s="564"/>
      <c r="C72" s="565"/>
      <c r="D72" s="564"/>
      <c r="E72" s="564"/>
      <c r="F72" s="566"/>
      <c r="G72" s="590"/>
    </row>
  </sheetData>
  <mergeCells count="3">
    <mergeCell ref="A72:F72"/>
    <mergeCell ref="A1:C1"/>
    <mergeCell ref="F1:G1"/>
  </mergeCells>
  <conditionalFormatting sqref="F5:G5 G6:G72">
    <cfRule type="cellIs" dxfId="6" priority="10" stopIfTrue="1" operator="lessThan">
      <formula>0</formula>
    </cfRule>
  </conditionalFormatting>
  <printOptions horizontalCentered="1"/>
  <pageMargins left="0.51181102362204722" right="0.51181102362204722" top="0.74803149606299213" bottom="0.74803149606299213" header="0.31496062992125984" footer="0.31496062992125984"/>
  <pageSetup paperSize="9" scale="64" orientation="portrait" r:id="rId1"/>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31"/>
  <sheetViews>
    <sheetView showGridLines="0" view="pageBreakPreview" topLeftCell="B1" zoomScale="90" zoomScaleNormal="100" zoomScaleSheetLayoutView="90" workbookViewId="0">
      <pane ySplit="5" topLeftCell="A6" activePane="bottomLeft" state="frozen"/>
      <selection pane="bottomLeft" activeCell="G9" sqref="G9"/>
    </sheetView>
  </sheetViews>
  <sheetFormatPr defaultColWidth="8.88671875" defaultRowHeight="11.4" customHeight="1"/>
  <cols>
    <col min="1" max="1" width="9.33203125" style="208" customWidth="1"/>
    <col min="2" max="2" width="12.44140625" style="208" customWidth="1"/>
    <col min="3" max="3" width="66" style="208" customWidth="1"/>
    <col min="4" max="4" width="11.44140625" style="208" customWidth="1"/>
    <col min="5" max="5" width="12.33203125" style="208" customWidth="1"/>
    <col min="6" max="6" width="13.44140625" style="208" customWidth="1"/>
    <col min="7" max="7" width="14.88671875" style="585" customWidth="1"/>
    <col min="8" max="8" width="8.88671875" style="208"/>
    <col min="9" max="9" width="12.109375" style="208" bestFit="1" customWidth="1"/>
    <col min="10" max="16384" width="8.88671875" style="208"/>
  </cols>
  <sheetData>
    <row r="1" spans="1:7" ht="29.4" customHeight="1">
      <c r="A1" s="567" t="s">
        <v>466</v>
      </c>
      <c r="B1" s="568"/>
      <c r="C1" s="568"/>
      <c r="D1" s="27"/>
      <c r="E1" s="195"/>
      <c r="F1" s="569"/>
      <c r="G1" s="569"/>
    </row>
    <row r="2" spans="1:7" s="396" customFormat="1" ht="13.2" customHeight="1">
      <c r="A2" s="379"/>
      <c r="B2" s="379"/>
      <c r="C2" s="379"/>
      <c r="D2" s="355"/>
      <c r="E2" s="357"/>
      <c r="F2" s="380"/>
      <c r="G2" s="575"/>
    </row>
    <row r="3" spans="1:7" ht="13.2" customHeight="1">
      <c r="A3" s="30" t="s">
        <v>502</v>
      </c>
      <c r="B3" s="28"/>
      <c r="C3" s="29"/>
      <c r="D3" s="203"/>
      <c r="E3" s="203"/>
      <c r="F3" s="203"/>
      <c r="G3" s="576"/>
    </row>
    <row r="4" spans="1:7" ht="12" customHeight="1" thickBot="1">
      <c r="A4" s="204"/>
      <c r="B4" s="205"/>
      <c r="C4" s="203"/>
      <c r="D4" s="206"/>
      <c r="E4" s="203"/>
      <c r="F4" s="207"/>
      <c r="G4" s="577"/>
    </row>
    <row r="5" spans="1:7" ht="31.2" customHeight="1">
      <c r="A5" s="408" t="s">
        <v>52</v>
      </c>
      <c r="B5" s="412" t="s">
        <v>53</v>
      </c>
      <c r="C5" s="412" t="s">
        <v>40</v>
      </c>
      <c r="D5" s="412" t="s">
        <v>41</v>
      </c>
      <c r="E5" s="425" t="s">
        <v>42</v>
      </c>
      <c r="F5" s="430" t="s">
        <v>43</v>
      </c>
      <c r="G5" s="578" t="s">
        <v>17</v>
      </c>
    </row>
    <row r="6" spans="1:7" s="398" customFormat="1" ht="20.399999999999999" customHeight="1">
      <c r="A6" s="409" t="s">
        <v>467</v>
      </c>
      <c r="B6" s="413" t="s">
        <v>469</v>
      </c>
      <c r="C6" s="417" t="s">
        <v>468</v>
      </c>
      <c r="D6" s="422"/>
      <c r="E6" s="426"/>
      <c r="F6" s="431"/>
      <c r="G6" s="579"/>
    </row>
    <row r="7" spans="1:7" s="398" customFormat="1" ht="14.4">
      <c r="A7" s="432"/>
      <c r="B7" s="414"/>
      <c r="C7" s="418"/>
      <c r="D7" s="423"/>
      <c r="E7" s="427"/>
      <c r="F7" s="427"/>
      <c r="G7" s="580"/>
    </row>
    <row r="8" spans="1:7" s="398" customFormat="1" ht="17.399999999999999" customHeight="1">
      <c r="A8" s="433"/>
      <c r="B8" s="414"/>
      <c r="C8" s="419" t="s">
        <v>470</v>
      </c>
      <c r="D8" s="423"/>
      <c r="E8" s="428"/>
      <c r="F8" s="428"/>
      <c r="G8" s="580"/>
    </row>
    <row r="9" spans="1:7" s="398" customFormat="1" ht="14.4">
      <c r="A9" s="432"/>
      <c r="B9" s="414"/>
      <c r="C9" s="419" t="s">
        <v>471</v>
      </c>
      <c r="D9" s="423"/>
      <c r="E9" s="427"/>
      <c r="F9" s="427"/>
      <c r="G9" s="580"/>
    </row>
    <row r="10" spans="1:7" s="398" customFormat="1" ht="15.6" customHeight="1">
      <c r="A10" s="433"/>
      <c r="B10" s="414"/>
      <c r="C10" s="419" t="s">
        <v>472</v>
      </c>
      <c r="D10" s="424" t="s">
        <v>123</v>
      </c>
      <c r="E10" s="429">
        <f>136+20+50+75+30+30</f>
        <v>341</v>
      </c>
      <c r="F10" s="434"/>
      <c r="G10" s="580"/>
    </row>
    <row r="11" spans="1:7" s="398" customFormat="1" ht="16.2" customHeight="1">
      <c r="A11" s="432"/>
      <c r="B11" s="414"/>
      <c r="C11" s="419"/>
      <c r="D11" s="423"/>
      <c r="E11" s="427"/>
      <c r="F11" s="427"/>
      <c r="G11" s="581"/>
    </row>
    <row r="12" spans="1:7" s="398" customFormat="1" ht="16.2" customHeight="1">
      <c r="A12" s="432"/>
      <c r="B12" s="414"/>
      <c r="C12" s="419"/>
      <c r="D12" s="423"/>
      <c r="E12" s="427"/>
      <c r="F12" s="427"/>
      <c r="G12" s="581"/>
    </row>
    <row r="13" spans="1:7" s="398" customFormat="1" ht="16.2" customHeight="1">
      <c r="A13" s="432"/>
      <c r="B13" s="414"/>
      <c r="C13" s="420" t="s">
        <v>475</v>
      </c>
      <c r="D13" s="423"/>
      <c r="E13" s="427"/>
      <c r="F13" s="427"/>
      <c r="G13" s="581"/>
    </row>
    <row r="14" spans="1:7" s="398" customFormat="1" ht="17.399999999999999" customHeight="1">
      <c r="A14" s="435" t="s">
        <v>473</v>
      </c>
      <c r="B14" s="414"/>
      <c r="C14" s="451" t="s">
        <v>476</v>
      </c>
      <c r="D14" s="423"/>
      <c r="E14" s="428"/>
      <c r="F14" s="428"/>
      <c r="G14" s="580"/>
    </row>
    <row r="15" spans="1:7" s="398" customFormat="1" ht="14.4">
      <c r="A15" s="432"/>
      <c r="B15" s="414"/>
      <c r="C15" s="452" t="s">
        <v>471</v>
      </c>
      <c r="D15" s="423"/>
      <c r="E15" s="427"/>
      <c r="F15" s="427"/>
      <c r="G15" s="580"/>
    </row>
    <row r="16" spans="1:7" s="398" customFormat="1" ht="15.6" customHeight="1">
      <c r="A16" s="433"/>
      <c r="B16" s="414"/>
      <c r="C16" s="452" t="s">
        <v>472</v>
      </c>
      <c r="D16" s="424" t="s">
        <v>123</v>
      </c>
      <c r="E16" s="429">
        <f>7+19+24+9+26+9</f>
        <v>94</v>
      </c>
      <c r="F16" s="434"/>
      <c r="G16" s="580"/>
    </row>
    <row r="17" spans="1:9" s="398" customFormat="1" ht="7.95" customHeight="1">
      <c r="A17" s="436"/>
      <c r="B17" s="414"/>
      <c r="C17" s="452"/>
      <c r="D17" s="416"/>
      <c r="E17" s="421"/>
      <c r="F17" s="437"/>
      <c r="G17" s="581"/>
    </row>
    <row r="18" spans="1:9" s="398" customFormat="1" ht="14.4">
      <c r="A18" s="436"/>
      <c r="B18" s="414"/>
      <c r="C18" s="452"/>
      <c r="D18" s="416"/>
      <c r="E18" s="421"/>
      <c r="F18" s="437"/>
      <c r="G18" s="581"/>
    </row>
    <row r="19" spans="1:9" s="398" customFormat="1" ht="17.399999999999999" customHeight="1">
      <c r="A19" s="435" t="s">
        <v>474</v>
      </c>
      <c r="B19" s="414"/>
      <c r="C19" s="451" t="s">
        <v>477</v>
      </c>
      <c r="D19" s="423"/>
      <c r="E19" s="428"/>
      <c r="F19" s="428"/>
      <c r="G19" s="580"/>
    </row>
    <row r="20" spans="1:9" s="398" customFormat="1" ht="14.4">
      <c r="A20" s="432"/>
      <c r="B20" s="414"/>
      <c r="C20" s="419" t="s">
        <v>471</v>
      </c>
      <c r="D20" s="423"/>
      <c r="E20" s="427"/>
      <c r="F20" s="427"/>
      <c r="G20" s="580"/>
    </row>
    <row r="21" spans="1:9" s="398" customFormat="1" ht="15.6" customHeight="1">
      <c r="A21" s="433"/>
      <c r="B21" s="414"/>
      <c r="C21" s="419" t="s">
        <v>472</v>
      </c>
      <c r="D21" s="424" t="s">
        <v>123</v>
      </c>
      <c r="E21" s="429">
        <f>4+11+12+3+15+3+3+3+3+3+3</f>
        <v>63</v>
      </c>
      <c r="F21" s="434"/>
      <c r="G21" s="580"/>
    </row>
    <row r="22" spans="1:9" s="398" customFormat="1" ht="15.6" customHeight="1">
      <c r="A22" s="410"/>
      <c r="B22" s="414"/>
      <c r="C22" s="419"/>
      <c r="D22" s="424"/>
      <c r="E22" s="429"/>
      <c r="F22" s="434"/>
      <c r="G22" s="580"/>
    </row>
    <row r="23" spans="1:9" s="398" customFormat="1" ht="25.8" customHeight="1">
      <c r="A23" s="438" t="s">
        <v>493</v>
      </c>
      <c r="B23" s="439" t="s">
        <v>494</v>
      </c>
      <c r="C23" s="439" t="s">
        <v>495</v>
      </c>
      <c r="D23" s="440"/>
      <c r="E23" s="441"/>
      <c r="F23" s="442"/>
      <c r="G23" s="582"/>
    </row>
    <row r="24" spans="1:9" s="398" customFormat="1" ht="14.4">
      <c r="A24" s="438" t="s">
        <v>496</v>
      </c>
      <c r="B24" s="443"/>
      <c r="C24" s="444" t="s">
        <v>497</v>
      </c>
      <c r="D24" s="400" t="s">
        <v>123</v>
      </c>
      <c r="E24" s="401">
        <v>10</v>
      </c>
      <c r="F24" s="445"/>
      <c r="G24" s="582"/>
    </row>
    <row r="25" spans="1:9" s="398" customFormat="1" ht="14.4">
      <c r="A25" s="446"/>
      <c r="B25" s="443"/>
      <c r="C25" s="444" t="s">
        <v>498</v>
      </c>
      <c r="D25" s="440"/>
      <c r="E25" s="441"/>
      <c r="F25" s="447"/>
      <c r="G25" s="582"/>
    </row>
    <row r="26" spans="1:9" s="398" customFormat="1" ht="27.6">
      <c r="A26" s="446"/>
      <c r="B26" s="443"/>
      <c r="C26" s="444" t="s">
        <v>499</v>
      </c>
      <c r="D26" s="440"/>
      <c r="E26" s="441"/>
      <c r="F26" s="447"/>
      <c r="G26" s="582"/>
    </row>
    <row r="27" spans="1:9" s="398" customFormat="1" ht="14.4">
      <c r="A27" s="446"/>
      <c r="B27" s="443"/>
      <c r="C27" s="444" t="s">
        <v>500</v>
      </c>
      <c r="D27" s="440"/>
      <c r="E27" s="441"/>
      <c r="F27" s="448"/>
      <c r="G27" s="582"/>
    </row>
    <row r="28" spans="1:9" s="398" customFormat="1" ht="15.6" customHeight="1">
      <c r="A28" s="433"/>
      <c r="B28" s="414"/>
      <c r="C28" s="419"/>
      <c r="D28" s="424"/>
      <c r="E28" s="429"/>
      <c r="F28" s="434"/>
      <c r="G28" s="580"/>
    </row>
    <row r="29" spans="1:9" s="398" customFormat="1" ht="15.6" customHeight="1">
      <c r="A29" s="433"/>
      <c r="B29" s="414"/>
      <c r="C29" s="419"/>
      <c r="D29" s="424"/>
      <c r="E29" s="429"/>
      <c r="F29" s="434"/>
      <c r="G29" s="580"/>
    </row>
    <row r="30" spans="1:9" ht="13.5" customHeight="1">
      <c r="A30" s="411"/>
      <c r="B30" s="415"/>
      <c r="C30" s="415"/>
      <c r="D30" s="415"/>
      <c r="E30" s="415"/>
      <c r="F30" s="415"/>
      <c r="G30" s="583"/>
    </row>
    <row r="31" spans="1:9" ht="15" customHeight="1" thickBot="1">
      <c r="A31" s="316" t="s">
        <v>124</v>
      </c>
      <c r="B31" s="317"/>
      <c r="C31" s="317"/>
      <c r="D31" s="317"/>
      <c r="E31" s="317"/>
      <c r="F31" s="317"/>
      <c r="G31" s="584"/>
      <c r="I31" s="397"/>
    </row>
  </sheetData>
  <mergeCells count="2">
    <mergeCell ref="A1:C1"/>
    <mergeCell ref="F1:G1"/>
  </mergeCells>
  <conditionalFormatting sqref="F4:G5">
    <cfRule type="cellIs" dxfId="5" priority="6" stopIfTrue="1" operator="lessThan">
      <formula>0</formula>
    </cfRule>
  </conditionalFormatting>
  <conditionalFormatting sqref="G6:G31">
    <cfRule type="cellIs" dxfId="4" priority="1" stopIfTrue="1" operator="lessThan">
      <formula>0</formula>
    </cfRule>
  </conditionalFormatting>
  <printOptions horizontalCentered="1"/>
  <pageMargins left="0.70866141732283472" right="0.70866141732283472" top="0.74803149606299213" bottom="0.74803149606299213" header="0.31496062992125984" footer="0.31496062992125984"/>
  <pageSetup paperSize="9" scale="62" orientation="portrait" r:id="rId1"/>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31"/>
  <sheetViews>
    <sheetView showGridLines="0" view="pageBreakPreview" topLeftCell="A301" zoomScale="80" zoomScaleNormal="100" zoomScaleSheetLayoutView="80" workbookViewId="0">
      <selection activeCell="G330" sqref="G330"/>
    </sheetView>
  </sheetViews>
  <sheetFormatPr defaultColWidth="8.88671875" defaultRowHeight="13.2" customHeight="1"/>
  <cols>
    <col min="1" max="1" width="8.33203125" style="223" customWidth="1"/>
    <col min="2" max="2" width="14" style="223" customWidth="1"/>
    <col min="3" max="3" width="81" style="223" customWidth="1"/>
    <col min="4" max="4" width="9.33203125" style="223" customWidth="1"/>
    <col min="5" max="5" width="9.33203125" style="227" customWidth="1"/>
    <col min="6" max="6" width="12.6640625" style="223" customWidth="1"/>
    <col min="7" max="7" width="15.33203125" style="223" bestFit="1" customWidth="1"/>
    <col min="8" max="8" width="15.44140625" style="227" customWidth="1"/>
    <col min="9" max="9" width="16.44140625" style="223" customWidth="1"/>
    <col min="10" max="10" width="15.33203125" style="223" customWidth="1"/>
    <col min="11" max="11" width="14.44140625" style="223" customWidth="1"/>
    <col min="12" max="12" width="15.33203125" style="223" customWidth="1"/>
    <col min="13" max="13" width="17" style="223" customWidth="1"/>
    <col min="14" max="15" width="8.88671875" style="223"/>
    <col min="16" max="16" width="11.6640625" style="223" bestFit="1" customWidth="1"/>
    <col min="17" max="16384" width="8.88671875" style="223"/>
  </cols>
  <sheetData>
    <row r="1" spans="1:13" ht="13.65" customHeight="1">
      <c r="A1" s="224" t="s">
        <v>51</v>
      </c>
      <c r="B1" s="220"/>
      <c r="C1" s="221"/>
      <c r="D1" s="220"/>
      <c r="E1" s="222"/>
      <c r="F1" s="220"/>
      <c r="G1" s="220"/>
      <c r="H1" s="222"/>
      <c r="I1" s="220"/>
      <c r="J1" s="220"/>
      <c r="K1" s="220"/>
      <c r="L1" s="220"/>
      <c r="M1" s="220"/>
    </row>
    <row r="2" spans="1:13" ht="14.4" customHeight="1" thickBot="1">
      <c r="A2" s="280" t="s">
        <v>332</v>
      </c>
      <c r="B2" s="28"/>
      <c r="C2" s="29"/>
      <c r="D2" s="281"/>
      <c r="E2" s="284"/>
      <c r="F2" s="282"/>
      <c r="G2" s="282"/>
      <c r="H2" s="320"/>
      <c r="I2" s="204"/>
      <c r="J2" s="283"/>
      <c r="K2" s="570" t="s">
        <v>461</v>
      </c>
      <c r="L2" s="570"/>
      <c r="M2" s="570"/>
    </row>
    <row r="3" spans="1:13" s="258" customFormat="1" ht="28.95" customHeight="1" thickBot="1">
      <c r="A3" s="359" t="s">
        <v>52</v>
      </c>
      <c r="B3" s="360" t="s">
        <v>53</v>
      </c>
      <c r="C3" s="360" t="s">
        <v>40</v>
      </c>
      <c r="D3" s="360" t="s">
        <v>41</v>
      </c>
      <c r="E3" s="361" t="s">
        <v>54</v>
      </c>
      <c r="F3" s="362" t="s">
        <v>43</v>
      </c>
      <c r="G3" s="363" t="s">
        <v>55</v>
      </c>
      <c r="H3" s="364" t="s">
        <v>56</v>
      </c>
      <c r="I3" s="365" t="s">
        <v>57</v>
      </c>
      <c r="J3" s="366" t="s">
        <v>58</v>
      </c>
      <c r="K3" s="367" t="s">
        <v>59</v>
      </c>
      <c r="L3" s="361" t="s">
        <v>60</v>
      </c>
      <c r="M3" s="368" t="s">
        <v>61</v>
      </c>
    </row>
    <row r="4" spans="1:13" ht="15" customHeight="1">
      <c r="A4" s="315"/>
      <c r="B4" s="210"/>
      <c r="C4" s="210" t="s">
        <v>158</v>
      </c>
      <c r="D4" s="216"/>
      <c r="E4" s="228"/>
      <c r="F4" s="229"/>
      <c r="G4" s="215"/>
      <c r="H4" s="244"/>
      <c r="I4" s="217"/>
      <c r="J4" s="245"/>
      <c r="K4" s="253"/>
      <c r="L4" s="254"/>
      <c r="M4" s="321" t="s">
        <v>119</v>
      </c>
    </row>
    <row r="5" spans="1:13" ht="7.95" customHeight="1">
      <c r="A5" s="315"/>
      <c r="B5" s="210"/>
      <c r="C5" s="210"/>
      <c r="D5" s="216"/>
      <c r="E5" s="228"/>
      <c r="F5" s="229"/>
      <c r="G5" s="215"/>
      <c r="H5" s="244"/>
      <c r="I5" s="217"/>
      <c r="J5" s="246"/>
      <c r="K5" s="214"/>
      <c r="L5" s="217"/>
      <c r="M5" s="322"/>
    </row>
    <row r="6" spans="1:13" ht="29.4" customHeight="1">
      <c r="A6" s="315" t="s">
        <v>131</v>
      </c>
      <c r="B6" s="210" t="s">
        <v>306</v>
      </c>
      <c r="C6" s="210" t="s">
        <v>305</v>
      </c>
      <c r="D6" s="216"/>
      <c r="E6" s="228"/>
      <c r="F6" s="229"/>
      <c r="G6" s="215"/>
      <c r="H6" s="244"/>
      <c r="I6" s="217"/>
      <c r="J6" s="246"/>
      <c r="K6" s="214"/>
      <c r="L6" s="217"/>
      <c r="M6" s="319"/>
    </row>
    <row r="7" spans="1:13" ht="7.95" customHeight="1">
      <c r="A7" s="315"/>
      <c r="B7" s="210"/>
      <c r="C7" s="210"/>
      <c r="D7" s="216"/>
      <c r="E7" s="228"/>
      <c r="F7" s="229"/>
      <c r="G7" s="215"/>
      <c r="H7" s="244"/>
      <c r="I7" s="217"/>
      <c r="J7" s="246"/>
      <c r="K7" s="214"/>
      <c r="L7" s="217"/>
      <c r="M7" s="322"/>
    </row>
    <row r="8" spans="1:13" ht="27.6">
      <c r="A8" s="318" t="s">
        <v>180</v>
      </c>
      <c r="B8" s="211" t="s">
        <v>307</v>
      </c>
      <c r="C8" s="211" t="s">
        <v>170</v>
      </c>
      <c r="D8" s="212" t="s">
        <v>127</v>
      </c>
      <c r="E8" s="230">
        <v>255</v>
      </c>
      <c r="F8" s="229">
        <v>50</v>
      </c>
      <c r="G8" s="215">
        <f>E8*F8</f>
        <v>12750</v>
      </c>
      <c r="H8" s="244">
        <v>0</v>
      </c>
      <c r="I8" s="238">
        <f>J8-H8</f>
        <v>226.86500000000001</v>
      </c>
      <c r="J8" s="247">
        <f>3.14*8.5*8.5</f>
        <v>226.86500000000001</v>
      </c>
      <c r="K8" s="255">
        <f>F8*H8</f>
        <v>0</v>
      </c>
      <c r="L8" s="213">
        <f>F8*I8</f>
        <v>11343.25</v>
      </c>
      <c r="M8" s="319">
        <f>K8+L8</f>
        <v>11343.25</v>
      </c>
    </row>
    <row r="9" spans="1:13" ht="7.95" customHeight="1">
      <c r="A9" s="315"/>
      <c r="B9" s="210"/>
      <c r="C9" s="210"/>
      <c r="D9" s="216"/>
      <c r="E9" s="228"/>
      <c r="F9" s="229"/>
      <c r="G9" s="215"/>
      <c r="H9" s="244"/>
      <c r="I9" s="375"/>
      <c r="J9" s="374"/>
      <c r="K9" s="214"/>
      <c r="L9" s="217"/>
      <c r="M9" s="322"/>
    </row>
    <row r="10" spans="1:13" ht="27.6">
      <c r="A10" s="318" t="s">
        <v>181</v>
      </c>
      <c r="B10" s="211" t="s">
        <v>140</v>
      </c>
      <c r="C10" s="211" t="s">
        <v>171</v>
      </c>
      <c r="D10" s="212" t="s">
        <v>127</v>
      </c>
      <c r="E10" s="230">
        <v>210</v>
      </c>
      <c r="F10" s="229">
        <v>20</v>
      </c>
      <c r="G10" s="231">
        <f>E10*F10</f>
        <v>4200</v>
      </c>
      <c r="H10" s="244">
        <v>0</v>
      </c>
      <c r="I10" s="238">
        <f>J10-H10</f>
        <v>226.86500000000001</v>
      </c>
      <c r="J10" s="247">
        <f>3.14*8.5*8.5</f>
        <v>226.86500000000001</v>
      </c>
      <c r="K10" s="255">
        <f>F10*H10</f>
        <v>0</v>
      </c>
      <c r="L10" s="213">
        <f>F10*I10</f>
        <v>4537.3</v>
      </c>
      <c r="M10" s="323">
        <f>K10+L10</f>
        <v>4537.3</v>
      </c>
    </row>
    <row r="11" spans="1:13" ht="7.95" customHeight="1">
      <c r="A11" s="315"/>
      <c r="B11" s="210"/>
      <c r="C11" s="210"/>
      <c r="D11" s="216"/>
      <c r="E11" s="228"/>
      <c r="F11" s="229"/>
      <c r="G11" s="215"/>
      <c r="H11" s="244"/>
      <c r="I11" s="217"/>
      <c r="J11" s="246"/>
      <c r="K11" s="214"/>
      <c r="L11" s="217"/>
      <c r="M11" s="322"/>
    </row>
    <row r="12" spans="1:13" ht="46.95" customHeight="1">
      <c r="A12" s="318" t="s">
        <v>132</v>
      </c>
      <c r="B12" s="211" t="s">
        <v>173</v>
      </c>
      <c r="C12" s="210" t="s">
        <v>172</v>
      </c>
      <c r="D12" s="212"/>
      <c r="E12" s="230"/>
      <c r="F12" s="229"/>
      <c r="G12" s="215"/>
      <c r="H12" s="244"/>
      <c r="I12" s="238"/>
      <c r="J12" s="247"/>
      <c r="K12" s="255"/>
      <c r="L12" s="213"/>
      <c r="M12" s="319"/>
    </row>
    <row r="13" spans="1:13" ht="7.95" customHeight="1">
      <c r="A13" s="315"/>
      <c r="B13" s="210"/>
      <c r="C13" s="210"/>
      <c r="D13" s="216"/>
      <c r="E13" s="228"/>
      <c r="F13" s="229"/>
      <c r="G13" s="215"/>
      <c r="H13" s="244"/>
      <c r="I13" s="217"/>
      <c r="J13" s="246"/>
      <c r="K13" s="214"/>
      <c r="L13" s="217"/>
      <c r="M13" s="322"/>
    </row>
    <row r="14" spans="1:13" ht="14.4" customHeight="1">
      <c r="A14" s="318"/>
      <c r="B14" s="211" t="s">
        <v>72</v>
      </c>
      <c r="C14" s="210" t="s">
        <v>141</v>
      </c>
      <c r="D14" s="212"/>
      <c r="E14" s="228"/>
      <c r="F14" s="229"/>
      <c r="G14" s="215"/>
      <c r="H14" s="244"/>
      <c r="I14" s="238"/>
      <c r="J14" s="247"/>
      <c r="K14" s="255"/>
      <c r="L14" s="213"/>
      <c r="M14" s="319"/>
    </row>
    <row r="15" spans="1:13" ht="7.95" customHeight="1">
      <c r="A15" s="315"/>
      <c r="B15" s="210"/>
      <c r="C15" s="210"/>
      <c r="D15" s="216"/>
      <c r="E15" s="228"/>
      <c r="F15" s="229"/>
      <c r="G15" s="215"/>
      <c r="H15" s="244"/>
      <c r="I15" s="217"/>
      <c r="J15" s="246"/>
      <c r="K15" s="214"/>
      <c r="L15" s="217"/>
      <c r="M15" s="322"/>
    </row>
    <row r="16" spans="1:13" ht="55.2">
      <c r="A16" s="318" t="s">
        <v>182</v>
      </c>
      <c r="B16" s="211" t="s">
        <v>142</v>
      </c>
      <c r="C16" s="211" t="s">
        <v>143</v>
      </c>
      <c r="D16" s="212" t="s">
        <v>125</v>
      </c>
      <c r="E16" s="230">
        <v>900</v>
      </c>
      <c r="F16" s="229">
        <v>150</v>
      </c>
      <c r="G16" s="215">
        <f>E16*F16</f>
        <v>135000</v>
      </c>
      <c r="H16" s="244">
        <v>0</v>
      </c>
      <c r="I16" s="238">
        <f>J16-H16</f>
        <v>499.10300000000007</v>
      </c>
      <c r="J16" s="247">
        <f>3.14*8.5*8.5*2.2</f>
        <v>499.10300000000007</v>
      </c>
      <c r="K16" s="255">
        <f>F16*H16</f>
        <v>0</v>
      </c>
      <c r="L16" s="213">
        <f>F16*I16</f>
        <v>74865.450000000012</v>
      </c>
      <c r="M16" s="319">
        <f>K16+L16</f>
        <v>74865.450000000012</v>
      </c>
    </row>
    <row r="17" spans="1:13" ht="7.95" customHeight="1">
      <c r="A17" s="315"/>
      <c r="B17" s="210"/>
      <c r="C17" s="210"/>
      <c r="D17" s="216"/>
      <c r="E17" s="228"/>
      <c r="F17" s="229"/>
      <c r="G17" s="215"/>
      <c r="H17" s="244"/>
      <c r="I17" s="217"/>
      <c r="J17" s="246"/>
      <c r="K17" s="214"/>
      <c r="L17" s="217"/>
      <c r="M17" s="322"/>
    </row>
    <row r="18" spans="1:13" ht="55.2">
      <c r="A18" s="318" t="s">
        <v>315</v>
      </c>
      <c r="B18" s="211" t="s">
        <v>128</v>
      </c>
      <c r="C18" s="211" t="s">
        <v>174</v>
      </c>
      <c r="D18" s="212" t="s">
        <v>125</v>
      </c>
      <c r="E18" s="228">
        <v>100</v>
      </c>
      <c r="F18" s="229">
        <v>150</v>
      </c>
      <c r="G18" s="215">
        <f>E18*F18</f>
        <v>15000</v>
      </c>
      <c r="H18" s="248"/>
      <c r="I18" s="238"/>
      <c r="J18" s="247"/>
      <c r="K18" s="255"/>
      <c r="L18" s="213"/>
      <c r="M18" s="319"/>
    </row>
    <row r="19" spans="1:13" ht="7.95" customHeight="1">
      <c r="A19" s="315"/>
      <c r="B19" s="210"/>
      <c r="C19" s="210"/>
      <c r="D19" s="216"/>
      <c r="E19" s="228"/>
      <c r="F19" s="229"/>
      <c r="G19" s="215"/>
      <c r="H19" s="244"/>
      <c r="I19" s="217"/>
      <c r="J19" s="246"/>
      <c r="K19" s="214"/>
      <c r="L19" s="217"/>
      <c r="M19" s="322"/>
    </row>
    <row r="20" spans="1:13" ht="19.2" customHeight="1">
      <c r="A20" s="318"/>
      <c r="B20" s="211"/>
      <c r="C20" s="211" t="s">
        <v>175</v>
      </c>
      <c r="D20" s="212"/>
      <c r="E20" s="228"/>
      <c r="F20" s="229"/>
      <c r="G20" s="215"/>
      <c r="H20" s="248"/>
      <c r="I20" s="238"/>
      <c r="J20" s="247"/>
      <c r="K20" s="255"/>
      <c r="L20" s="213"/>
      <c r="M20" s="319"/>
    </row>
    <row r="21" spans="1:13" ht="7.95" customHeight="1">
      <c r="A21" s="315"/>
      <c r="B21" s="210"/>
      <c r="C21" s="210"/>
      <c r="D21" s="216"/>
      <c r="E21" s="228"/>
      <c r="F21" s="229"/>
      <c r="G21" s="215"/>
      <c r="H21" s="244"/>
      <c r="I21" s="217"/>
      <c r="J21" s="246"/>
      <c r="K21" s="214"/>
      <c r="L21" s="217"/>
      <c r="M21" s="322"/>
    </row>
    <row r="22" spans="1:13" ht="14.4" customHeight="1">
      <c r="A22" s="318" t="s">
        <v>185</v>
      </c>
      <c r="B22" s="211"/>
      <c r="C22" s="211" t="s">
        <v>176</v>
      </c>
      <c r="D22" s="212" t="s">
        <v>125</v>
      </c>
      <c r="E22" s="230">
        <v>220</v>
      </c>
      <c r="F22" s="229">
        <v>150</v>
      </c>
      <c r="G22" s="215">
        <f>F22*E22</f>
        <v>33000</v>
      </c>
      <c r="H22" s="244">
        <v>0</v>
      </c>
      <c r="I22" s="238">
        <f>J22-H22</f>
        <v>0</v>
      </c>
      <c r="J22" s="247">
        <v>0</v>
      </c>
      <c r="K22" s="255">
        <f>F22*H22</f>
        <v>0</v>
      </c>
      <c r="L22" s="213">
        <f>F22*I22</f>
        <v>0</v>
      </c>
      <c r="M22" s="319">
        <f>K22+L22</f>
        <v>0</v>
      </c>
    </row>
    <row r="23" spans="1:13" ht="7.95" customHeight="1">
      <c r="A23" s="315"/>
      <c r="B23" s="210"/>
      <c r="C23" s="210"/>
      <c r="D23" s="216"/>
      <c r="E23" s="228"/>
      <c r="F23" s="229"/>
      <c r="G23" s="215"/>
      <c r="H23" s="244"/>
      <c r="I23" s="217"/>
      <c r="J23" s="246"/>
      <c r="K23" s="214"/>
      <c r="L23" s="217"/>
      <c r="M23" s="322"/>
    </row>
    <row r="24" spans="1:13" ht="14.4" customHeight="1">
      <c r="A24" s="318" t="s">
        <v>187</v>
      </c>
      <c r="B24" s="211"/>
      <c r="C24" s="211" t="s">
        <v>316</v>
      </c>
      <c r="D24" s="212" t="s">
        <v>125</v>
      </c>
      <c r="E24" s="230">
        <v>40</v>
      </c>
      <c r="F24" s="229">
        <v>250</v>
      </c>
      <c r="G24" s="215">
        <f>E24*F24</f>
        <v>10000</v>
      </c>
      <c r="H24" s="244">
        <v>0</v>
      </c>
      <c r="I24" s="238">
        <f>J24-H24</f>
        <v>0</v>
      </c>
      <c r="J24" s="247">
        <v>0</v>
      </c>
      <c r="K24" s="255">
        <f>F24*H24</f>
        <v>0</v>
      </c>
      <c r="L24" s="213">
        <f>F24*I24</f>
        <v>0</v>
      </c>
      <c r="M24" s="319">
        <f>K24+L24</f>
        <v>0</v>
      </c>
    </row>
    <row r="25" spans="1:13" ht="7.95" customHeight="1">
      <c r="A25" s="315"/>
      <c r="B25" s="210"/>
      <c r="C25" s="210"/>
      <c r="D25" s="216"/>
      <c r="E25" s="228"/>
      <c r="F25" s="229"/>
      <c r="G25" s="215"/>
      <c r="H25" s="244"/>
      <c r="I25" s="217"/>
      <c r="J25" s="246"/>
      <c r="K25" s="214"/>
      <c r="L25" s="217"/>
      <c r="M25" s="322"/>
    </row>
    <row r="26" spans="1:13" ht="18.600000000000001" customHeight="1">
      <c r="A26" s="318" t="s">
        <v>189</v>
      </c>
      <c r="B26" s="211"/>
      <c r="C26" s="211" t="s">
        <v>177</v>
      </c>
      <c r="D26" s="212" t="s">
        <v>125</v>
      </c>
      <c r="E26" s="230">
        <v>60</v>
      </c>
      <c r="F26" s="229">
        <v>250</v>
      </c>
      <c r="G26" s="215">
        <f>E26*F26</f>
        <v>15000</v>
      </c>
      <c r="H26" s="244">
        <v>0</v>
      </c>
      <c r="I26" s="238">
        <f>J26-H26</f>
        <v>0</v>
      </c>
      <c r="J26" s="247">
        <v>0</v>
      </c>
      <c r="K26" s="255">
        <f>F26*H26</f>
        <v>0</v>
      </c>
      <c r="L26" s="213">
        <f>F26*I26</f>
        <v>0</v>
      </c>
      <c r="M26" s="319">
        <f>K26+L26</f>
        <v>0</v>
      </c>
    </row>
    <row r="27" spans="1:13" ht="7.95" customHeight="1">
      <c r="A27" s="315"/>
      <c r="B27" s="210"/>
      <c r="C27" s="210"/>
      <c r="D27" s="216"/>
      <c r="E27" s="228"/>
      <c r="F27" s="229"/>
      <c r="G27" s="215"/>
      <c r="H27" s="244"/>
      <c r="I27" s="217"/>
      <c r="J27" s="246"/>
      <c r="K27" s="214"/>
      <c r="L27" s="217"/>
      <c r="M27" s="322"/>
    </row>
    <row r="28" spans="1:13" ht="14.4" customHeight="1">
      <c r="A28" s="318"/>
      <c r="B28" s="211"/>
      <c r="C28" s="211" t="s">
        <v>178</v>
      </c>
      <c r="D28" s="212"/>
      <c r="E28" s="230"/>
      <c r="F28" s="229"/>
      <c r="G28" s="215"/>
      <c r="H28" s="244"/>
      <c r="I28" s="238"/>
      <c r="J28" s="247"/>
      <c r="K28" s="255"/>
      <c r="L28" s="213"/>
      <c r="M28" s="319"/>
    </row>
    <row r="29" spans="1:13" ht="7.95" customHeight="1">
      <c r="A29" s="315"/>
      <c r="B29" s="210"/>
      <c r="C29" s="210"/>
      <c r="D29" s="216"/>
      <c r="E29" s="228"/>
      <c r="F29" s="229"/>
      <c r="G29" s="215"/>
      <c r="H29" s="244"/>
      <c r="I29" s="217"/>
      <c r="J29" s="246"/>
      <c r="K29" s="214"/>
      <c r="L29" s="217"/>
      <c r="M29" s="322"/>
    </row>
    <row r="30" spans="1:13" ht="41.4">
      <c r="A30" s="318"/>
      <c r="B30" s="211"/>
      <c r="C30" s="211" t="s">
        <v>183</v>
      </c>
      <c r="D30" s="212"/>
      <c r="E30" s="230"/>
      <c r="F30" s="229"/>
      <c r="G30" s="215"/>
      <c r="H30" s="244"/>
      <c r="I30" s="238"/>
      <c r="J30" s="247"/>
      <c r="K30" s="255"/>
      <c r="L30" s="213"/>
      <c r="M30" s="319"/>
    </row>
    <row r="31" spans="1:13" ht="7.95" customHeight="1">
      <c r="A31" s="315"/>
      <c r="B31" s="210"/>
      <c r="C31" s="210"/>
      <c r="D31" s="216"/>
      <c r="E31" s="228"/>
      <c r="F31" s="229"/>
      <c r="G31" s="215"/>
      <c r="H31" s="244"/>
      <c r="I31" s="217"/>
      <c r="J31" s="246"/>
      <c r="K31" s="214"/>
      <c r="L31" s="217"/>
      <c r="M31" s="322"/>
    </row>
    <row r="32" spans="1:13" ht="13.8">
      <c r="A32" s="318" t="s">
        <v>338</v>
      </c>
      <c r="B32" s="211" t="s">
        <v>85</v>
      </c>
      <c r="C32" s="211" t="s">
        <v>190</v>
      </c>
      <c r="D32" s="212" t="s">
        <v>125</v>
      </c>
      <c r="E32" s="228">
        <v>450</v>
      </c>
      <c r="F32" s="229">
        <v>150</v>
      </c>
      <c r="G32" s="215">
        <f>E32*F32</f>
        <v>67500</v>
      </c>
      <c r="H32" s="244">
        <v>0</v>
      </c>
      <c r="I32" s="238">
        <f>J32-H32</f>
        <v>0</v>
      </c>
      <c r="J32" s="247">
        <v>0</v>
      </c>
      <c r="K32" s="255">
        <f>F32*H32</f>
        <v>0</v>
      </c>
      <c r="L32" s="213">
        <f>F32*I32</f>
        <v>0</v>
      </c>
      <c r="M32" s="319">
        <f>K32+L32</f>
        <v>0</v>
      </c>
    </row>
    <row r="33" spans="1:13" ht="7.95" customHeight="1">
      <c r="A33" s="315"/>
      <c r="B33" s="210"/>
      <c r="C33" s="210"/>
      <c r="D33" s="216"/>
      <c r="E33" s="228"/>
      <c r="F33" s="229"/>
      <c r="G33" s="215"/>
      <c r="H33" s="244"/>
      <c r="I33" s="217"/>
      <c r="J33" s="246"/>
      <c r="K33" s="214"/>
      <c r="L33" s="217"/>
      <c r="M33" s="322"/>
    </row>
    <row r="34" spans="1:13" ht="13.95" customHeight="1">
      <c r="A34" s="318" t="s">
        <v>339</v>
      </c>
      <c r="B34" s="211" t="s">
        <v>144</v>
      </c>
      <c r="C34" s="211" t="s">
        <v>191</v>
      </c>
      <c r="D34" s="212" t="s">
        <v>125</v>
      </c>
      <c r="E34" s="230">
        <v>20</v>
      </c>
      <c r="F34" s="229">
        <v>150</v>
      </c>
      <c r="G34" s="215">
        <f>E34*F34</f>
        <v>3000</v>
      </c>
      <c r="H34" s="244">
        <v>0</v>
      </c>
      <c r="I34" s="238">
        <f>J34-H34</f>
        <v>0</v>
      </c>
      <c r="J34" s="247">
        <v>0</v>
      </c>
      <c r="K34" s="255">
        <f>F34*H34</f>
        <v>0</v>
      </c>
      <c r="L34" s="213">
        <f>F34*I34</f>
        <v>0</v>
      </c>
      <c r="M34" s="319">
        <f>K34+L34</f>
        <v>0</v>
      </c>
    </row>
    <row r="35" spans="1:13" ht="7.95" customHeight="1">
      <c r="A35" s="315"/>
      <c r="B35" s="210"/>
      <c r="C35" s="210"/>
      <c r="D35" s="216"/>
      <c r="E35" s="228"/>
      <c r="F35" s="229"/>
      <c r="G35" s="215"/>
      <c r="H35" s="244"/>
      <c r="I35" s="217"/>
      <c r="J35" s="246"/>
      <c r="K35" s="214"/>
      <c r="L35" s="217"/>
      <c r="M35" s="322"/>
    </row>
    <row r="36" spans="1:13" ht="13.8">
      <c r="A36" s="318" t="s">
        <v>340</v>
      </c>
      <c r="B36" s="211"/>
      <c r="C36" s="211" t="s">
        <v>184</v>
      </c>
      <c r="D36" s="212"/>
      <c r="E36" s="230"/>
      <c r="F36" s="229"/>
      <c r="G36" s="215"/>
      <c r="H36" s="244"/>
      <c r="I36" s="238"/>
      <c r="J36" s="247"/>
      <c r="K36" s="255"/>
      <c r="L36" s="213"/>
      <c r="M36" s="319"/>
    </row>
    <row r="37" spans="1:13" ht="7.95" customHeight="1">
      <c r="A37" s="315"/>
      <c r="B37" s="210"/>
      <c r="C37" s="210"/>
      <c r="D37" s="216"/>
      <c r="E37" s="228"/>
      <c r="F37" s="229"/>
      <c r="G37" s="215"/>
      <c r="H37" s="244"/>
      <c r="I37" s="217"/>
      <c r="J37" s="246"/>
      <c r="K37" s="214"/>
      <c r="L37" s="217"/>
      <c r="M37" s="322"/>
    </row>
    <row r="38" spans="1:13" ht="19.2" customHeight="1">
      <c r="A38" s="318"/>
      <c r="B38" s="211" t="s">
        <v>145</v>
      </c>
      <c r="C38" s="211" t="s">
        <v>186</v>
      </c>
      <c r="D38" s="212" t="s">
        <v>125</v>
      </c>
      <c r="E38" s="228">
        <v>50</v>
      </c>
      <c r="F38" s="229">
        <v>150</v>
      </c>
      <c r="G38" s="215">
        <f>E38*F38</f>
        <v>7500</v>
      </c>
      <c r="H38" s="249">
        <v>0</v>
      </c>
      <c r="I38" s="238">
        <f>J38-H38</f>
        <v>0</v>
      </c>
      <c r="J38" s="247">
        <v>0</v>
      </c>
      <c r="K38" s="255">
        <f>F38*H38</f>
        <v>0</v>
      </c>
      <c r="L38" s="213">
        <f>F38*I38</f>
        <v>0</v>
      </c>
      <c r="M38" s="319">
        <f>K38+L38</f>
        <v>0</v>
      </c>
    </row>
    <row r="39" spans="1:13" ht="7.95" customHeight="1">
      <c r="A39" s="315"/>
      <c r="B39" s="210"/>
      <c r="C39" s="210"/>
      <c r="D39" s="216"/>
      <c r="E39" s="228"/>
      <c r="F39" s="229"/>
      <c r="G39" s="215"/>
      <c r="H39" s="244"/>
      <c r="I39" s="217"/>
      <c r="J39" s="246"/>
      <c r="K39" s="214"/>
      <c r="L39" s="217"/>
      <c r="M39" s="322"/>
    </row>
    <row r="40" spans="1:13" s="225" customFormat="1" ht="13.8">
      <c r="A40" s="318" t="s">
        <v>341</v>
      </c>
      <c r="B40" s="211"/>
      <c r="C40" s="211" t="s">
        <v>188</v>
      </c>
      <c r="D40" s="212" t="s">
        <v>125</v>
      </c>
      <c r="E40" s="230">
        <v>30</v>
      </c>
      <c r="F40" s="229">
        <v>250</v>
      </c>
      <c r="G40" s="215">
        <f>E40*F40</f>
        <v>7500</v>
      </c>
      <c r="H40" s="244">
        <v>0</v>
      </c>
      <c r="I40" s="238">
        <f>J40-H40</f>
        <v>0</v>
      </c>
      <c r="J40" s="247">
        <v>0</v>
      </c>
      <c r="K40" s="255">
        <f>F40*H40</f>
        <v>0</v>
      </c>
      <c r="L40" s="213">
        <f>F40*I40</f>
        <v>0</v>
      </c>
      <c r="M40" s="319">
        <f>K40+L40</f>
        <v>0</v>
      </c>
    </row>
    <row r="41" spans="1:13" ht="7.95" customHeight="1">
      <c r="A41" s="315"/>
      <c r="B41" s="210"/>
      <c r="C41" s="210"/>
      <c r="D41" s="216"/>
      <c r="E41" s="228"/>
      <c r="F41" s="229"/>
      <c r="G41" s="215"/>
      <c r="H41" s="244"/>
      <c r="I41" s="217"/>
      <c r="J41" s="246"/>
      <c r="K41" s="214"/>
      <c r="L41" s="217"/>
      <c r="M41" s="322"/>
    </row>
    <row r="42" spans="1:13" s="225" customFormat="1" ht="15" customHeight="1">
      <c r="A42" s="318"/>
      <c r="B42" s="211"/>
      <c r="C42" s="261" t="s">
        <v>192</v>
      </c>
      <c r="D42" s="212"/>
      <c r="E42" s="230"/>
      <c r="F42" s="229"/>
      <c r="G42" s="215"/>
      <c r="H42" s="244"/>
      <c r="I42" s="238"/>
      <c r="J42" s="247"/>
      <c r="K42" s="255"/>
      <c r="L42" s="213"/>
      <c r="M42" s="319"/>
    </row>
    <row r="43" spans="1:13" s="225" customFormat="1" ht="7.95" customHeight="1">
      <c r="A43" s="318"/>
      <c r="B43" s="211"/>
      <c r="C43" s="211"/>
      <c r="D43" s="212"/>
      <c r="E43" s="228"/>
      <c r="F43" s="229"/>
      <c r="G43" s="215"/>
      <c r="H43" s="248"/>
      <c r="I43" s="238"/>
      <c r="J43" s="247"/>
      <c r="K43" s="255"/>
      <c r="L43" s="213"/>
      <c r="M43" s="319"/>
    </row>
    <row r="44" spans="1:13" s="225" customFormat="1" ht="13.8">
      <c r="A44" s="318" t="s">
        <v>342</v>
      </c>
      <c r="B44" s="211"/>
      <c r="C44" s="211" t="s">
        <v>308</v>
      </c>
      <c r="D44" s="212" t="s">
        <v>125</v>
      </c>
      <c r="E44" s="230">
        <v>350</v>
      </c>
      <c r="F44" s="229">
        <v>250</v>
      </c>
      <c r="G44" s="215" t="s">
        <v>146</v>
      </c>
      <c r="H44" s="244">
        <v>0</v>
      </c>
      <c r="I44" s="238">
        <f>J44-H44</f>
        <v>0</v>
      </c>
      <c r="J44" s="247">
        <v>0</v>
      </c>
      <c r="K44" s="255">
        <f>F44*H44</f>
        <v>0</v>
      </c>
      <c r="L44" s="213">
        <f>F44*I44</f>
        <v>0</v>
      </c>
      <c r="M44" s="319">
        <f>K44+L44</f>
        <v>0</v>
      </c>
    </row>
    <row r="45" spans="1:13" s="225" customFormat="1" ht="7.95" customHeight="1">
      <c r="A45" s="318"/>
      <c r="B45" s="211"/>
      <c r="C45" s="211"/>
      <c r="D45" s="212"/>
      <c r="E45" s="228"/>
      <c r="F45" s="229"/>
      <c r="G45" s="215"/>
      <c r="H45" s="248"/>
      <c r="I45" s="238"/>
      <c r="J45" s="247"/>
      <c r="K45" s="255"/>
      <c r="L45" s="213"/>
      <c r="M45" s="319"/>
    </row>
    <row r="46" spans="1:13" ht="18.600000000000001" customHeight="1">
      <c r="A46" s="318" t="s">
        <v>343</v>
      </c>
      <c r="B46" s="211"/>
      <c r="C46" s="211" t="s">
        <v>193</v>
      </c>
      <c r="D46" s="212" t="s">
        <v>125</v>
      </c>
      <c r="E46" s="228">
        <v>60</v>
      </c>
      <c r="F46" s="229">
        <v>250</v>
      </c>
      <c r="G46" s="215">
        <f>E46*F46</f>
        <v>15000</v>
      </c>
      <c r="H46" s="244">
        <v>0</v>
      </c>
      <c r="I46" s="238">
        <f>J46-H46</f>
        <v>0</v>
      </c>
      <c r="J46" s="247">
        <v>0</v>
      </c>
      <c r="K46" s="255">
        <f>F46*H46</f>
        <v>0</v>
      </c>
      <c r="L46" s="213">
        <f>F46*I46</f>
        <v>0</v>
      </c>
      <c r="M46" s="319">
        <f>K46+L46</f>
        <v>0</v>
      </c>
    </row>
    <row r="47" spans="1:13" s="225" customFormat="1" ht="7.95" customHeight="1">
      <c r="A47" s="318"/>
      <c r="B47" s="211"/>
      <c r="C47" s="211"/>
      <c r="D47" s="212"/>
      <c r="E47" s="228"/>
      <c r="F47" s="229"/>
      <c r="G47" s="215"/>
      <c r="H47" s="248"/>
      <c r="I47" s="238"/>
      <c r="J47" s="247"/>
      <c r="K47" s="255"/>
      <c r="L47" s="213"/>
      <c r="M47" s="319"/>
    </row>
    <row r="48" spans="1:13" ht="13.95" customHeight="1">
      <c r="A48" s="318"/>
      <c r="B48" s="211" t="s">
        <v>85</v>
      </c>
      <c r="C48" s="232" t="s">
        <v>194</v>
      </c>
      <c r="D48" s="212"/>
      <c r="E48" s="228"/>
      <c r="F48" s="229"/>
      <c r="G48" s="215"/>
      <c r="H48" s="248"/>
      <c r="I48" s="238"/>
      <c r="J48" s="247"/>
      <c r="K48" s="255"/>
      <c r="L48" s="213"/>
      <c r="M48" s="319"/>
    </row>
    <row r="49" spans="1:13" s="225" customFormat="1" ht="7.95" customHeight="1">
      <c r="A49" s="318"/>
      <c r="B49" s="211"/>
      <c r="C49" s="211"/>
      <c r="D49" s="212"/>
      <c r="E49" s="228"/>
      <c r="F49" s="229"/>
      <c r="G49" s="215"/>
      <c r="H49" s="248"/>
      <c r="I49" s="238"/>
      <c r="J49" s="247"/>
      <c r="K49" s="255"/>
      <c r="L49" s="213"/>
      <c r="M49" s="319"/>
    </row>
    <row r="50" spans="1:13" ht="27.6">
      <c r="A50" s="318" t="s">
        <v>344</v>
      </c>
      <c r="B50" s="211" t="s">
        <v>126</v>
      </c>
      <c r="C50" s="233" t="s">
        <v>309</v>
      </c>
      <c r="D50" s="212" t="s">
        <v>127</v>
      </c>
      <c r="E50" s="234">
        <v>160</v>
      </c>
      <c r="F50" s="229">
        <v>65</v>
      </c>
      <c r="G50" s="215">
        <f>E50*F50</f>
        <v>10400</v>
      </c>
      <c r="H50" s="244">
        <v>0</v>
      </c>
      <c r="I50" s="238">
        <f>J50-H50</f>
        <v>0</v>
      </c>
      <c r="J50" s="247">
        <v>0</v>
      </c>
      <c r="K50" s="255">
        <f>F50*H50</f>
        <v>0</v>
      </c>
      <c r="L50" s="213">
        <f>F50*I50</f>
        <v>0</v>
      </c>
      <c r="M50" s="319">
        <f>K50+L50</f>
        <v>0</v>
      </c>
    </row>
    <row r="51" spans="1:13" s="225" customFormat="1" ht="7.95" customHeight="1">
      <c r="A51" s="318"/>
      <c r="B51" s="211"/>
      <c r="C51" s="211"/>
      <c r="D51" s="212"/>
      <c r="E51" s="228"/>
      <c r="F51" s="229"/>
      <c r="G51" s="215"/>
      <c r="H51" s="248"/>
      <c r="I51" s="238"/>
      <c r="J51" s="247"/>
      <c r="K51" s="255"/>
      <c r="L51" s="213"/>
      <c r="M51" s="319"/>
    </row>
    <row r="52" spans="1:13" ht="19.95" customHeight="1">
      <c r="A52" s="318"/>
      <c r="B52" s="211" t="s">
        <v>85</v>
      </c>
      <c r="C52" s="211" t="s">
        <v>194</v>
      </c>
      <c r="D52" s="212"/>
      <c r="E52" s="230"/>
      <c r="F52" s="229"/>
      <c r="G52" s="215"/>
      <c r="H52" s="244"/>
      <c r="I52" s="238"/>
      <c r="J52" s="247"/>
      <c r="K52" s="255"/>
      <c r="L52" s="213"/>
      <c r="M52" s="319"/>
    </row>
    <row r="53" spans="1:13" s="225" customFormat="1" ht="7.95" customHeight="1">
      <c r="A53" s="318"/>
      <c r="B53" s="211"/>
      <c r="C53" s="211"/>
      <c r="D53" s="212"/>
      <c r="E53" s="228"/>
      <c r="F53" s="229"/>
      <c r="G53" s="215"/>
      <c r="H53" s="248"/>
      <c r="I53" s="238"/>
      <c r="J53" s="247"/>
      <c r="K53" s="255"/>
      <c r="L53" s="213"/>
      <c r="M53" s="319"/>
    </row>
    <row r="54" spans="1:13" ht="41.4">
      <c r="A54" s="318" t="s">
        <v>345</v>
      </c>
      <c r="B54" s="211" t="s">
        <v>147</v>
      </c>
      <c r="C54" s="233" t="s">
        <v>310</v>
      </c>
      <c r="D54" s="212" t="s">
        <v>125</v>
      </c>
      <c r="E54" s="234">
        <v>145</v>
      </c>
      <c r="F54" s="229">
        <v>650</v>
      </c>
      <c r="G54" s="215">
        <f>E54*F54</f>
        <v>94250</v>
      </c>
      <c r="H54" s="244">
        <v>0</v>
      </c>
      <c r="I54" s="238">
        <f>J54-H54</f>
        <v>0</v>
      </c>
      <c r="J54" s="247">
        <v>0</v>
      </c>
      <c r="K54" s="255">
        <f>F54*H54</f>
        <v>0</v>
      </c>
      <c r="L54" s="213">
        <f>F54*I54</f>
        <v>0</v>
      </c>
      <c r="M54" s="319">
        <f>K54+L54</f>
        <v>0</v>
      </c>
    </row>
    <row r="55" spans="1:13" s="225" customFormat="1" ht="7.95" customHeight="1">
      <c r="A55" s="318"/>
      <c r="B55" s="211"/>
      <c r="C55" s="211"/>
      <c r="D55" s="212"/>
      <c r="E55" s="228"/>
      <c r="F55" s="229"/>
      <c r="G55" s="215"/>
      <c r="H55" s="248"/>
      <c r="I55" s="238"/>
      <c r="J55" s="247"/>
      <c r="K55" s="255"/>
      <c r="L55" s="213"/>
      <c r="M55" s="319"/>
    </row>
    <row r="56" spans="1:13" ht="41.4">
      <c r="A56" s="318" t="s">
        <v>346</v>
      </c>
      <c r="B56" s="211"/>
      <c r="C56" s="233" t="s">
        <v>311</v>
      </c>
      <c r="D56" s="212" t="s">
        <v>125</v>
      </c>
      <c r="E56" s="234">
        <v>62</v>
      </c>
      <c r="F56" s="229">
        <v>650</v>
      </c>
      <c r="G56" s="215">
        <f>E56*F56</f>
        <v>40300</v>
      </c>
      <c r="H56" s="244">
        <v>0</v>
      </c>
      <c r="I56" s="238">
        <f>J56-H56</f>
        <v>0</v>
      </c>
      <c r="J56" s="247">
        <v>0</v>
      </c>
      <c r="K56" s="255">
        <f>F56*H56</f>
        <v>0</v>
      </c>
      <c r="L56" s="213">
        <f>F56*I56</f>
        <v>0</v>
      </c>
      <c r="M56" s="319">
        <f>K56+L56</f>
        <v>0</v>
      </c>
    </row>
    <row r="57" spans="1:13" s="225" customFormat="1" ht="7.95" customHeight="1">
      <c r="A57" s="318"/>
      <c r="B57" s="211"/>
      <c r="C57" s="211"/>
      <c r="D57" s="212"/>
      <c r="E57" s="228"/>
      <c r="F57" s="229"/>
      <c r="G57" s="215"/>
      <c r="H57" s="248"/>
      <c r="I57" s="238"/>
      <c r="J57" s="247"/>
      <c r="K57" s="255"/>
      <c r="L57" s="213"/>
      <c r="M57" s="319"/>
    </row>
    <row r="58" spans="1:13" ht="15.6" customHeight="1">
      <c r="A58" s="318"/>
      <c r="B58" s="259" t="s">
        <v>148</v>
      </c>
      <c r="C58" s="233" t="s">
        <v>129</v>
      </c>
      <c r="D58" s="212"/>
      <c r="E58" s="228"/>
      <c r="F58" s="229"/>
      <c r="G58" s="215"/>
      <c r="H58" s="244"/>
      <c r="I58" s="238"/>
      <c r="J58" s="247"/>
      <c r="K58" s="255"/>
      <c r="L58" s="213"/>
      <c r="M58" s="319"/>
    </row>
    <row r="59" spans="1:13" s="225" customFormat="1" ht="7.95" customHeight="1">
      <c r="A59" s="318"/>
      <c r="B59" s="211"/>
      <c r="C59" s="211"/>
      <c r="D59" s="212"/>
      <c r="E59" s="228"/>
      <c r="F59" s="229"/>
      <c r="G59" s="215"/>
      <c r="H59" s="248"/>
      <c r="I59" s="238"/>
      <c r="J59" s="247"/>
      <c r="K59" s="255"/>
      <c r="L59" s="213"/>
      <c r="M59" s="319"/>
    </row>
    <row r="60" spans="1:13" ht="13.8">
      <c r="A60" s="318" t="s">
        <v>347</v>
      </c>
      <c r="B60" s="211"/>
      <c r="C60" s="233" t="s">
        <v>195</v>
      </c>
      <c r="D60" s="212" t="s">
        <v>125</v>
      </c>
      <c r="E60" s="234">
        <v>300</v>
      </c>
      <c r="F60" s="229">
        <v>50</v>
      </c>
      <c r="G60" s="215">
        <f>E60*F60</f>
        <v>15000</v>
      </c>
      <c r="H60" s="244">
        <v>0</v>
      </c>
      <c r="I60" s="238">
        <f>J60-H60</f>
        <v>0</v>
      </c>
      <c r="J60" s="247">
        <v>0</v>
      </c>
      <c r="K60" s="255">
        <f>F60*H60</f>
        <v>0</v>
      </c>
      <c r="L60" s="213">
        <f>F60*I60</f>
        <v>0</v>
      </c>
      <c r="M60" s="319">
        <f>K60+L60</f>
        <v>0</v>
      </c>
    </row>
    <row r="61" spans="1:13" s="225" customFormat="1" ht="7.95" customHeight="1">
      <c r="A61" s="318"/>
      <c r="B61" s="211"/>
      <c r="C61" s="211"/>
      <c r="D61" s="212"/>
      <c r="E61" s="228"/>
      <c r="F61" s="229"/>
      <c r="G61" s="215"/>
      <c r="H61" s="248"/>
      <c r="I61" s="238"/>
      <c r="J61" s="247"/>
      <c r="K61" s="255"/>
      <c r="L61" s="213"/>
      <c r="M61" s="319"/>
    </row>
    <row r="62" spans="1:13" ht="14.4" customHeight="1">
      <c r="A62" s="318"/>
      <c r="B62" s="211"/>
      <c r="C62" s="233" t="s">
        <v>196</v>
      </c>
      <c r="D62" s="212"/>
      <c r="E62" s="230"/>
      <c r="F62" s="229"/>
      <c r="G62" s="215"/>
      <c r="H62" s="244"/>
      <c r="I62" s="238"/>
      <c r="J62" s="247"/>
      <c r="K62" s="255"/>
      <c r="L62" s="213"/>
      <c r="M62" s="319"/>
    </row>
    <row r="63" spans="1:13" s="225" customFormat="1" ht="7.95" customHeight="1">
      <c r="A63" s="318"/>
      <c r="B63" s="211"/>
      <c r="C63" s="211"/>
      <c r="D63" s="212"/>
      <c r="E63" s="228"/>
      <c r="F63" s="229"/>
      <c r="G63" s="215"/>
      <c r="H63" s="248"/>
      <c r="I63" s="238"/>
      <c r="J63" s="247"/>
      <c r="K63" s="255"/>
      <c r="L63" s="213"/>
      <c r="M63" s="319"/>
    </row>
    <row r="64" spans="1:13" ht="34.200000000000003" customHeight="1">
      <c r="A64" s="318" t="s">
        <v>348</v>
      </c>
      <c r="B64" s="211" t="s">
        <v>149</v>
      </c>
      <c r="C64" s="233" t="s">
        <v>197</v>
      </c>
      <c r="D64" s="212" t="s">
        <v>127</v>
      </c>
      <c r="E64" s="234">
        <v>150</v>
      </c>
      <c r="F64" s="229">
        <v>50</v>
      </c>
      <c r="G64" s="215">
        <f>E64*F64</f>
        <v>7500</v>
      </c>
      <c r="H64" s="249">
        <v>0</v>
      </c>
      <c r="I64" s="238">
        <f>J64-H64</f>
        <v>0</v>
      </c>
      <c r="J64" s="247">
        <v>0</v>
      </c>
      <c r="K64" s="255">
        <f>F64*H64</f>
        <v>0</v>
      </c>
      <c r="L64" s="213">
        <f>F64*I64</f>
        <v>0</v>
      </c>
      <c r="M64" s="319">
        <f>K64+L64</f>
        <v>0</v>
      </c>
    </row>
    <row r="65" spans="1:13" s="225" customFormat="1" ht="7.95" customHeight="1">
      <c r="A65" s="318"/>
      <c r="B65" s="211"/>
      <c r="C65" s="211"/>
      <c r="D65" s="212"/>
      <c r="E65" s="228"/>
      <c r="F65" s="229"/>
      <c r="G65" s="215"/>
      <c r="H65" s="248"/>
      <c r="I65" s="238"/>
      <c r="J65" s="247"/>
      <c r="K65" s="255"/>
      <c r="L65" s="213"/>
      <c r="M65" s="319"/>
    </row>
    <row r="66" spans="1:13" ht="13.95" customHeight="1">
      <c r="A66" s="318" t="s">
        <v>133</v>
      </c>
      <c r="B66" s="211"/>
      <c r="C66" s="210" t="s">
        <v>317</v>
      </c>
      <c r="D66" s="212"/>
      <c r="E66" s="228"/>
      <c r="F66" s="229"/>
      <c r="G66" s="215"/>
      <c r="H66" s="248"/>
      <c r="I66" s="238"/>
      <c r="J66" s="247"/>
      <c r="K66" s="255"/>
      <c r="L66" s="213"/>
      <c r="M66" s="319"/>
    </row>
    <row r="67" spans="1:13" s="225" customFormat="1" ht="7.95" customHeight="1">
      <c r="A67" s="318"/>
      <c r="B67" s="211"/>
      <c r="C67" s="211"/>
      <c r="D67" s="212"/>
      <c r="E67" s="228"/>
      <c r="F67" s="229"/>
      <c r="G67" s="215"/>
      <c r="H67" s="248"/>
      <c r="I67" s="238"/>
      <c r="J67" s="247"/>
      <c r="K67" s="255"/>
      <c r="L67" s="213"/>
      <c r="M67" s="319"/>
    </row>
    <row r="68" spans="1:13" ht="22.2" customHeight="1">
      <c r="A68" s="318"/>
      <c r="B68" s="233" t="s">
        <v>198</v>
      </c>
      <c r="C68" s="235" t="s">
        <v>199</v>
      </c>
      <c r="D68" s="212"/>
      <c r="E68" s="230"/>
      <c r="F68" s="229"/>
      <c r="G68" s="215"/>
      <c r="H68" s="244"/>
      <c r="I68" s="238"/>
      <c r="J68" s="247"/>
      <c r="K68" s="255"/>
      <c r="L68" s="213"/>
      <c r="M68" s="319"/>
    </row>
    <row r="69" spans="1:13" s="225" customFormat="1" ht="7.95" customHeight="1">
      <c r="A69" s="318"/>
      <c r="B69" s="211"/>
      <c r="C69" s="211"/>
      <c r="D69" s="212"/>
      <c r="E69" s="228"/>
      <c r="F69" s="229"/>
      <c r="G69" s="215"/>
      <c r="H69" s="248"/>
      <c r="I69" s="238"/>
      <c r="J69" s="247"/>
      <c r="K69" s="255"/>
      <c r="L69" s="213"/>
      <c r="M69" s="319"/>
    </row>
    <row r="70" spans="1:13" ht="14.4" customHeight="1">
      <c r="A70" s="318"/>
      <c r="B70" s="211"/>
      <c r="C70" s="210" t="s">
        <v>200</v>
      </c>
      <c r="D70" s="212"/>
      <c r="E70" s="228"/>
      <c r="F70" s="229"/>
      <c r="G70" s="215"/>
      <c r="H70" s="244"/>
      <c r="I70" s="238"/>
      <c r="J70" s="247"/>
      <c r="K70" s="255"/>
      <c r="L70" s="213"/>
      <c r="M70" s="319"/>
    </row>
    <row r="71" spans="1:13" s="225" customFormat="1" ht="7.95" customHeight="1">
      <c r="A71" s="318"/>
      <c r="B71" s="211"/>
      <c r="C71" s="211"/>
      <c r="D71" s="212"/>
      <c r="E71" s="228"/>
      <c r="F71" s="229"/>
      <c r="G71" s="215"/>
      <c r="H71" s="248"/>
      <c r="I71" s="238"/>
      <c r="J71" s="247"/>
      <c r="K71" s="255"/>
      <c r="L71" s="213"/>
      <c r="M71" s="319"/>
    </row>
    <row r="72" spans="1:13" ht="13.95" customHeight="1">
      <c r="A72" s="318" t="s">
        <v>201</v>
      </c>
      <c r="B72" s="211" t="s">
        <v>112</v>
      </c>
      <c r="C72" s="211" t="s">
        <v>202</v>
      </c>
      <c r="D72" s="212" t="s">
        <v>127</v>
      </c>
      <c r="E72" s="230">
        <v>105</v>
      </c>
      <c r="F72" s="229">
        <v>350</v>
      </c>
      <c r="G72" s="215">
        <f>E72*F72</f>
        <v>36750</v>
      </c>
      <c r="H72" s="244">
        <v>0</v>
      </c>
      <c r="I72" s="238">
        <f>J72-H72</f>
        <v>0</v>
      </c>
      <c r="J72" s="247">
        <v>0</v>
      </c>
      <c r="K72" s="255">
        <f>F72*H72</f>
        <v>0</v>
      </c>
      <c r="L72" s="213">
        <f>F72*I72</f>
        <v>0</v>
      </c>
      <c r="M72" s="319">
        <f>K72+L72</f>
        <v>0</v>
      </c>
    </row>
    <row r="73" spans="1:13" s="225" customFormat="1" ht="7.95" customHeight="1">
      <c r="A73" s="318"/>
      <c r="B73" s="211"/>
      <c r="C73" s="211"/>
      <c r="D73" s="212"/>
      <c r="E73" s="228"/>
      <c r="F73" s="229"/>
      <c r="G73" s="215"/>
      <c r="H73" s="248"/>
      <c r="I73" s="238"/>
      <c r="J73" s="247"/>
      <c r="K73" s="255"/>
      <c r="L73" s="213"/>
      <c r="M73" s="319"/>
    </row>
    <row r="74" spans="1:13" ht="13.8">
      <c r="A74" s="318" t="s">
        <v>203</v>
      </c>
      <c r="B74" s="211" t="s">
        <v>112</v>
      </c>
      <c r="C74" s="211" t="s">
        <v>204</v>
      </c>
      <c r="D74" s="212" t="s">
        <v>127</v>
      </c>
      <c r="E74" s="230">
        <v>205</v>
      </c>
      <c r="F74" s="229">
        <v>350</v>
      </c>
      <c r="G74" s="215">
        <f>E74*F74</f>
        <v>71750</v>
      </c>
      <c r="H74" s="244">
        <v>0</v>
      </c>
      <c r="I74" s="238">
        <f>J74-H74</f>
        <v>0</v>
      </c>
      <c r="J74" s="247">
        <v>0</v>
      </c>
      <c r="K74" s="255">
        <f>F74*H74</f>
        <v>0</v>
      </c>
      <c r="L74" s="213">
        <f>F74*I74</f>
        <v>0</v>
      </c>
      <c r="M74" s="319">
        <f>K74+L74</f>
        <v>0</v>
      </c>
    </row>
    <row r="75" spans="1:13" s="225" customFormat="1" ht="7.95" customHeight="1">
      <c r="A75" s="318"/>
      <c r="B75" s="211"/>
      <c r="C75" s="211"/>
      <c r="D75" s="212"/>
      <c r="E75" s="228"/>
      <c r="F75" s="229"/>
      <c r="G75" s="215"/>
      <c r="H75" s="248"/>
      <c r="I75" s="238"/>
      <c r="J75" s="247"/>
      <c r="K75" s="255"/>
      <c r="L75" s="213"/>
      <c r="M75" s="319"/>
    </row>
    <row r="76" spans="1:13" ht="13.8">
      <c r="A76" s="318"/>
      <c r="B76" s="211" t="s">
        <v>113</v>
      </c>
      <c r="C76" s="210" t="s">
        <v>205</v>
      </c>
      <c r="D76" s="212"/>
      <c r="E76" s="228"/>
      <c r="F76" s="229"/>
      <c r="G76" s="215"/>
      <c r="H76" s="244"/>
      <c r="I76" s="238"/>
      <c r="J76" s="247"/>
      <c r="K76" s="255"/>
      <c r="L76" s="213"/>
      <c r="M76" s="319"/>
    </row>
    <row r="77" spans="1:13" s="225" customFormat="1" ht="7.95" customHeight="1">
      <c r="A77" s="318"/>
      <c r="B77" s="211"/>
      <c r="C77" s="211"/>
      <c r="D77" s="212"/>
      <c r="E77" s="228"/>
      <c r="F77" s="229"/>
      <c r="G77" s="215"/>
      <c r="H77" s="248"/>
      <c r="I77" s="238"/>
      <c r="J77" s="247"/>
      <c r="K77" s="255"/>
      <c r="L77" s="213"/>
      <c r="M77" s="319"/>
    </row>
    <row r="78" spans="1:13" ht="14.4" customHeight="1">
      <c r="A78" s="318" t="s">
        <v>206</v>
      </c>
      <c r="B78" s="211"/>
      <c r="C78" s="211" t="s">
        <v>207</v>
      </c>
      <c r="D78" s="212" t="s">
        <v>125</v>
      </c>
      <c r="E78" s="228">
        <v>3</v>
      </c>
      <c r="F78" s="229">
        <v>3000</v>
      </c>
      <c r="G78" s="215">
        <f>E78*F78</f>
        <v>9000</v>
      </c>
      <c r="H78" s="244">
        <v>0</v>
      </c>
      <c r="I78" s="238">
        <f>J78-H78</f>
        <v>0</v>
      </c>
      <c r="J78" s="247">
        <v>0</v>
      </c>
      <c r="K78" s="255">
        <f>F78*H78</f>
        <v>0</v>
      </c>
      <c r="L78" s="213">
        <f>F78*I78</f>
        <v>0</v>
      </c>
      <c r="M78" s="319">
        <f>K78+L78</f>
        <v>0</v>
      </c>
    </row>
    <row r="79" spans="1:13" s="225" customFormat="1" ht="7.95" customHeight="1">
      <c r="A79" s="318"/>
      <c r="B79" s="211"/>
      <c r="C79" s="211"/>
      <c r="D79" s="212"/>
      <c r="E79" s="228"/>
      <c r="F79" s="229"/>
      <c r="G79" s="215"/>
      <c r="H79" s="248"/>
      <c r="I79" s="238"/>
      <c r="J79" s="247"/>
      <c r="K79" s="255"/>
      <c r="L79" s="213"/>
      <c r="M79" s="319"/>
    </row>
    <row r="80" spans="1:13" ht="13.95" customHeight="1">
      <c r="A80" s="318" t="s">
        <v>208</v>
      </c>
      <c r="B80" s="211"/>
      <c r="C80" s="211" t="s">
        <v>209</v>
      </c>
      <c r="D80" s="212" t="s">
        <v>125</v>
      </c>
      <c r="E80" s="228">
        <v>1</v>
      </c>
      <c r="F80" s="229">
        <v>3000</v>
      </c>
      <c r="G80" s="215">
        <f>E80*F80</f>
        <v>3000</v>
      </c>
      <c r="H80" s="249">
        <v>0</v>
      </c>
      <c r="I80" s="238">
        <f>J80-H80</f>
        <v>0</v>
      </c>
      <c r="J80" s="247">
        <v>0</v>
      </c>
      <c r="K80" s="255">
        <f>F80*H80</f>
        <v>0</v>
      </c>
      <c r="L80" s="213">
        <f>F80*I80</f>
        <v>0</v>
      </c>
      <c r="M80" s="319">
        <f>K80+L80</f>
        <v>0</v>
      </c>
    </row>
    <row r="81" spans="1:13" s="225" customFormat="1" ht="7.95" customHeight="1">
      <c r="A81" s="318"/>
      <c r="B81" s="211"/>
      <c r="C81" s="211"/>
      <c r="D81" s="212"/>
      <c r="E81" s="228"/>
      <c r="F81" s="229"/>
      <c r="G81" s="215"/>
      <c r="H81" s="248"/>
      <c r="I81" s="238"/>
      <c r="J81" s="247"/>
      <c r="K81" s="255"/>
      <c r="L81" s="213"/>
      <c r="M81" s="319"/>
    </row>
    <row r="82" spans="1:13" ht="14.4" customHeight="1">
      <c r="A82" s="318" t="s">
        <v>210</v>
      </c>
      <c r="B82" s="211"/>
      <c r="C82" s="211" t="s">
        <v>211</v>
      </c>
      <c r="D82" s="212" t="s">
        <v>125</v>
      </c>
      <c r="E82" s="228">
        <v>4</v>
      </c>
      <c r="F82" s="229">
        <v>3000</v>
      </c>
      <c r="G82" s="215">
        <f>E82*F82</f>
        <v>12000</v>
      </c>
      <c r="H82" s="244">
        <v>0</v>
      </c>
      <c r="I82" s="238">
        <f>J82-H82</f>
        <v>0</v>
      </c>
      <c r="J82" s="247">
        <v>0</v>
      </c>
      <c r="K82" s="255">
        <f>F82*H82</f>
        <v>0</v>
      </c>
      <c r="L82" s="213">
        <f>F82*I82</f>
        <v>0</v>
      </c>
      <c r="M82" s="319">
        <f>K82+L82</f>
        <v>0</v>
      </c>
    </row>
    <row r="83" spans="1:13" s="225" customFormat="1" ht="7.95" customHeight="1">
      <c r="A83" s="318"/>
      <c r="B83" s="211"/>
      <c r="C83" s="211"/>
      <c r="D83" s="212"/>
      <c r="E83" s="228"/>
      <c r="F83" s="229"/>
      <c r="G83" s="215"/>
      <c r="H83" s="248"/>
      <c r="I83" s="238"/>
      <c r="J83" s="247"/>
      <c r="K83" s="255"/>
      <c r="L83" s="213"/>
      <c r="M83" s="319"/>
    </row>
    <row r="84" spans="1:13" ht="16.95" customHeight="1">
      <c r="A84" s="318"/>
      <c r="B84" s="211"/>
      <c r="C84" s="210" t="s">
        <v>212</v>
      </c>
      <c r="D84" s="212"/>
      <c r="E84" s="230"/>
      <c r="F84" s="229"/>
      <c r="G84" s="215"/>
      <c r="H84" s="244"/>
      <c r="I84" s="238"/>
      <c r="J84" s="247"/>
      <c r="K84" s="255"/>
      <c r="L84" s="213"/>
      <c r="M84" s="319"/>
    </row>
    <row r="85" spans="1:13" s="225" customFormat="1" ht="7.95" customHeight="1">
      <c r="A85" s="318"/>
      <c r="B85" s="211"/>
      <c r="C85" s="211"/>
      <c r="D85" s="212"/>
      <c r="E85" s="228"/>
      <c r="F85" s="229"/>
      <c r="G85" s="215"/>
      <c r="H85" s="248"/>
      <c r="I85" s="238"/>
      <c r="J85" s="247"/>
      <c r="K85" s="255"/>
      <c r="L85" s="213"/>
      <c r="M85" s="319"/>
    </row>
    <row r="86" spans="1:13" ht="16.95" customHeight="1">
      <c r="A86" s="318"/>
      <c r="B86" s="211"/>
      <c r="C86" s="211" t="s">
        <v>213</v>
      </c>
      <c r="D86" s="212"/>
      <c r="E86" s="228"/>
      <c r="F86" s="229"/>
      <c r="G86" s="215"/>
      <c r="H86" s="248"/>
      <c r="I86" s="238"/>
      <c r="J86" s="247"/>
      <c r="K86" s="255"/>
      <c r="L86" s="213"/>
      <c r="M86" s="319"/>
    </row>
    <row r="87" spans="1:13" s="225" customFormat="1" ht="7.95" customHeight="1">
      <c r="A87" s="318"/>
      <c r="B87" s="211"/>
      <c r="C87" s="211"/>
      <c r="D87" s="212"/>
      <c r="E87" s="228"/>
      <c r="F87" s="229"/>
      <c r="G87" s="215"/>
      <c r="H87" s="248"/>
      <c r="I87" s="238"/>
      <c r="J87" s="247"/>
      <c r="K87" s="255"/>
      <c r="L87" s="213"/>
      <c r="M87" s="319"/>
    </row>
    <row r="88" spans="1:13" ht="19.95" customHeight="1">
      <c r="A88" s="318" t="s">
        <v>214</v>
      </c>
      <c r="B88" s="211" t="s">
        <v>150</v>
      </c>
      <c r="C88" s="259" t="s">
        <v>215</v>
      </c>
      <c r="D88" s="212" t="s">
        <v>125</v>
      </c>
      <c r="E88" s="230">
        <v>1</v>
      </c>
      <c r="F88" s="229">
        <v>3500</v>
      </c>
      <c r="G88" s="215">
        <f>E88*F88</f>
        <v>3500</v>
      </c>
      <c r="H88" s="244">
        <v>0</v>
      </c>
      <c r="I88" s="238">
        <f>J88-H88</f>
        <v>0</v>
      </c>
      <c r="J88" s="247">
        <v>0</v>
      </c>
      <c r="K88" s="255">
        <f>F88*H88</f>
        <v>0</v>
      </c>
      <c r="L88" s="213">
        <f>F88*I88</f>
        <v>0</v>
      </c>
      <c r="M88" s="319">
        <f>K88+L88</f>
        <v>0</v>
      </c>
    </row>
    <row r="89" spans="1:13" s="225" customFormat="1" ht="7.95" customHeight="1">
      <c r="A89" s="318"/>
      <c r="B89" s="211"/>
      <c r="C89" s="211"/>
      <c r="D89" s="212"/>
      <c r="E89" s="228"/>
      <c r="F89" s="229"/>
      <c r="G89" s="215"/>
      <c r="H89" s="248"/>
      <c r="I89" s="238"/>
      <c r="J89" s="247"/>
      <c r="K89" s="255"/>
      <c r="L89" s="213"/>
      <c r="M89" s="319"/>
    </row>
    <row r="90" spans="1:13" ht="27.6">
      <c r="A90" s="318" t="s">
        <v>349</v>
      </c>
      <c r="B90" s="211"/>
      <c r="C90" s="211" t="s">
        <v>216</v>
      </c>
      <c r="D90" s="212" t="s">
        <v>125</v>
      </c>
      <c r="E90" s="228">
        <v>1</v>
      </c>
      <c r="F90" s="229">
        <v>3500</v>
      </c>
      <c r="G90" s="215">
        <f>E90*F90</f>
        <v>3500</v>
      </c>
      <c r="H90" s="244">
        <v>0</v>
      </c>
      <c r="I90" s="238">
        <f>J90-H90</f>
        <v>0</v>
      </c>
      <c r="J90" s="247">
        <v>0</v>
      </c>
      <c r="K90" s="255">
        <f>F90*H90</f>
        <v>0</v>
      </c>
      <c r="L90" s="213">
        <f>F90*I90</f>
        <v>0</v>
      </c>
      <c r="M90" s="319">
        <f>K90+L90</f>
        <v>0</v>
      </c>
    </row>
    <row r="91" spans="1:13" s="225" customFormat="1" ht="7.95" customHeight="1">
      <c r="A91" s="318"/>
      <c r="B91" s="211"/>
      <c r="C91" s="211"/>
      <c r="D91" s="212"/>
      <c r="E91" s="228"/>
      <c r="F91" s="229"/>
      <c r="G91" s="215"/>
      <c r="H91" s="248"/>
      <c r="I91" s="238"/>
      <c r="J91" s="247"/>
      <c r="K91" s="255"/>
      <c r="L91" s="213"/>
      <c r="M91" s="319"/>
    </row>
    <row r="92" spans="1:13" ht="14.4" customHeight="1">
      <c r="A92" s="318"/>
      <c r="B92" s="211" t="s">
        <v>113</v>
      </c>
      <c r="C92" s="211" t="s">
        <v>217</v>
      </c>
      <c r="D92" s="212"/>
      <c r="E92" s="230"/>
      <c r="F92" s="229"/>
      <c r="G92" s="215"/>
      <c r="H92" s="244"/>
      <c r="I92" s="238"/>
      <c r="J92" s="247"/>
      <c r="K92" s="255"/>
      <c r="L92" s="213"/>
      <c r="M92" s="319"/>
    </row>
    <row r="93" spans="1:13" s="225" customFormat="1" ht="7.95" customHeight="1">
      <c r="A93" s="318"/>
      <c r="B93" s="211"/>
      <c r="C93" s="211"/>
      <c r="D93" s="212"/>
      <c r="E93" s="228"/>
      <c r="F93" s="229"/>
      <c r="G93" s="215"/>
      <c r="H93" s="248"/>
      <c r="I93" s="238"/>
      <c r="J93" s="247"/>
      <c r="K93" s="255"/>
      <c r="L93" s="213"/>
      <c r="M93" s="319"/>
    </row>
    <row r="94" spans="1:13" ht="14.4" customHeight="1">
      <c r="A94" s="318"/>
      <c r="B94" s="211"/>
      <c r="C94" s="210" t="s">
        <v>218</v>
      </c>
      <c r="D94" s="212"/>
      <c r="E94" s="228"/>
      <c r="F94" s="229"/>
      <c r="G94" s="215"/>
      <c r="H94" s="244"/>
      <c r="I94" s="238"/>
      <c r="J94" s="247"/>
      <c r="K94" s="255"/>
      <c r="L94" s="213"/>
      <c r="M94" s="319"/>
    </row>
    <row r="95" spans="1:13" s="225" customFormat="1" ht="7.95" customHeight="1">
      <c r="A95" s="318"/>
      <c r="B95" s="211"/>
      <c r="C95" s="211"/>
      <c r="D95" s="212"/>
      <c r="E95" s="228"/>
      <c r="F95" s="229"/>
      <c r="G95" s="215"/>
      <c r="H95" s="248"/>
      <c r="I95" s="238"/>
      <c r="J95" s="247"/>
      <c r="K95" s="255"/>
      <c r="L95" s="213"/>
      <c r="M95" s="319"/>
    </row>
    <row r="96" spans="1:13" s="225" customFormat="1" ht="13.95" customHeight="1">
      <c r="A96" s="318" t="s">
        <v>350</v>
      </c>
      <c r="B96" s="211"/>
      <c r="C96" s="211" t="s">
        <v>219</v>
      </c>
      <c r="D96" s="212" t="s">
        <v>125</v>
      </c>
      <c r="E96" s="230">
        <v>35</v>
      </c>
      <c r="F96" s="229">
        <v>4000</v>
      </c>
      <c r="G96" s="215">
        <f>E96*F96</f>
        <v>140000</v>
      </c>
      <c r="H96" s="244">
        <v>0</v>
      </c>
      <c r="I96" s="238">
        <f>J96-H96</f>
        <v>0</v>
      </c>
      <c r="J96" s="247">
        <v>0</v>
      </c>
      <c r="K96" s="255">
        <f>F96*H96</f>
        <v>0</v>
      </c>
      <c r="L96" s="213">
        <f>F96*I96</f>
        <v>0</v>
      </c>
      <c r="M96" s="319">
        <f>K96+L96</f>
        <v>0</v>
      </c>
    </row>
    <row r="97" spans="1:13" s="225" customFormat="1" ht="7.95" customHeight="1">
      <c r="A97" s="318"/>
      <c r="B97" s="211"/>
      <c r="C97" s="211"/>
      <c r="D97" s="212"/>
      <c r="E97" s="228"/>
      <c r="F97" s="229"/>
      <c r="G97" s="215"/>
      <c r="H97" s="248"/>
      <c r="I97" s="238"/>
      <c r="J97" s="247"/>
      <c r="K97" s="255"/>
      <c r="L97" s="213"/>
      <c r="M97" s="319"/>
    </row>
    <row r="98" spans="1:13" s="225" customFormat="1" ht="14.4" customHeight="1">
      <c r="A98" s="318" t="s">
        <v>351</v>
      </c>
      <c r="B98" s="211"/>
      <c r="C98" s="211" t="s">
        <v>220</v>
      </c>
      <c r="D98" s="212" t="s">
        <v>125</v>
      </c>
      <c r="E98" s="230">
        <v>30</v>
      </c>
      <c r="F98" s="229">
        <v>4000</v>
      </c>
      <c r="G98" s="215">
        <f>E98*F98</f>
        <v>120000</v>
      </c>
      <c r="H98" s="244">
        <v>0</v>
      </c>
      <c r="I98" s="238">
        <f>J98-H98</f>
        <v>0</v>
      </c>
      <c r="J98" s="247">
        <v>0</v>
      </c>
      <c r="K98" s="255">
        <f>F98*H98</f>
        <v>0</v>
      </c>
      <c r="L98" s="213">
        <f>F98*I98</f>
        <v>0</v>
      </c>
      <c r="M98" s="319">
        <f>K98+L98</f>
        <v>0</v>
      </c>
    </row>
    <row r="99" spans="1:13" s="225" customFormat="1" ht="7.95" customHeight="1">
      <c r="A99" s="318"/>
      <c r="B99" s="211"/>
      <c r="C99" s="211"/>
      <c r="D99" s="212"/>
      <c r="E99" s="228"/>
      <c r="F99" s="229"/>
      <c r="G99" s="215"/>
      <c r="H99" s="248"/>
      <c r="I99" s="238"/>
      <c r="J99" s="247"/>
      <c r="K99" s="255"/>
      <c r="L99" s="213"/>
      <c r="M99" s="319"/>
    </row>
    <row r="100" spans="1:13" ht="13.2" customHeight="1">
      <c r="A100" s="318" t="s">
        <v>352</v>
      </c>
      <c r="B100" s="211"/>
      <c r="C100" s="211" t="s">
        <v>221</v>
      </c>
      <c r="D100" s="212" t="s">
        <v>125</v>
      </c>
      <c r="E100" s="230">
        <v>5</v>
      </c>
      <c r="F100" s="229">
        <v>4000</v>
      </c>
      <c r="G100" s="215">
        <f>E100*F100</f>
        <v>20000</v>
      </c>
      <c r="H100" s="244">
        <v>0</v>
      </c>
      <c r="I100" s="238">
        <f>J100-H100</f>
        <v>0</v>
      </c>
      <c r="J100" s="247">
        <v>0</v>
      </c>
      <c r="K100" s="255">
        <f>F100*H100</f>
        <v>0</v>
      </c>
      <c r="L100" s="213">
        <f>F100*I100</f>
        <v>0</v>
      </c>
      <c r="M100" s="319">
        <f>K100+L100</f>
        <v>0</v>
      </c>
    </row>
    <row r="101" spans="1:13" s="225" customFormat="1" ht="7.95" customHeight="1">
      <c r="A101" s="318"/>
      <c r="B101" s="211"/>
      <c r="C101" s="211"/>
      <c r="D101" s="212"/>
      <c r="E101" s="228"/>
      <c r="F101" s="229"/>
      <c r="G101" s="215"/>
      <c r="H101" s="248"/>
      <c r="I101" s="238"/>
      <c r="J101" s="247"/>
      <c r="K101" s="255"/>
      <c r="L101" s="213"/>
      <c r="M101" s="319"/>
    </row>
    <row r="102" spans="1:13" ht="14.4" customHeight="1">
      <c r="A102" s="318" t="s">
        <v>353</v>
      </c>
      <c r="B102" s="211" t="s">
        <v>122</v>
      </c>
      <c r="C102" s="211" t="s">
        <v>222</v>
      </c>
      <c r="D102" s="212" t="s">
        <v>125</v>
      </c>
      <c r="E102" s="228">
        <v>45</v>
      </c>
      <c r="F102" s="229">
        <v>4000</v>
      </c>
      <c r="G102" s="215">
        <f>E102*F102</f>
        <v>180000</v>
      </c>
      <c r="H102" s="244">
        <v>0</v>
      </c>
      <c r="I102" s="238">
        <f>J102-H102</f>
        <v>0</v>
      </c>
      <c r="J102" s="247">
        <v>0</v>
      </c>
      <c r="K102" s="255">
        <f>F102*H102</f>
        <v>0</v>
      </c>
      <c r="L102" s="213">
        <f>F102*I102</f>
        <v>0</v>
      </c>
      <c r="M102" s="319">
        <f>K102+L102</f>
        <v>0</v>
      </c>
    </row>
    <row r="103" spans="1:13" s="225" customFormat="1" ht="7.95" customHeight="1">
      <c r="A103" s="318"/>
      <c r="B103" s="211"/>
      <c r="C103" s="211"/>
      <c r="D103" s="212"/>
      <c r="E103" s="228"/>
      <c r="F103" s="229"/>
      <c r="G103" s="215"/>
      <c r="H103" s="248"/>
      <c r="I103" s="238"/>
      <c r="J103" s="247"/>
      <c r="K103" s="255"/>
      <c r="L103" s="213"/>
      <c r="M103" s="319"/>
    </row>
    <row r="104" spans="1:13" ht="27.6">
      <c r="A104" s="318" t="s">
        <v>354</v>
      </c>
      <c r="B104" s="211"/>
      <c r="C104" s="211" t="s">
        <v>223</v>
      </c>
      <c r="D104" s="212" t="s">
        <v>125</v>
      </c>
      <c r="E104" s="230">
        <v>45</v>
      </c>
      <c r="F104" s="229">
        <v>4000</v>
      </c>
      <c r="G104" s="215">
        <f>E102*F102</f>
        <v>180000</v>
      </c>
      <c r="H104" s="244">
        <v>0</v>
      </c>
      <c r="I104" s="238">
        <f>J102-H102</f>
        <v>0</v>
      </c>
      <c r="J104" s="247">
        <v>0</v>
      </c>
      <c r="K104" s="255">
        <f>F102*H102</f>
        <v>0</v>
      </c>
      <c r="L104" s="213">
        <f>F102*I102</f>
        <v>0</v>
      </c>
      <c r="M104" s="319">
        <f>K102+L102</f>
        <v>0</v>
      </c>
    </row>
    <row r="105" spans="1:13" s="225" customFormat="1" ht="7.95" customHeight="1">
      <c r="A105" s="318"/>
      <c r="B105" s="211"/>
      <c r="C105" s="211"/>
      <c r="D105" s="212"/>
      <c r="E105" s="228"/>
      <c r="F105" s="229"/>
      <c r="G105" s="215"/>
      <c r="H105" s="248"/>
      <c r="I105" s="238"/>
      <c r="J105" s="247"/>
      <c r="K105" s="255"/>
      <c r="L105" s="213"/>
      <c r="M105" s="319"/>
    </row>
    <row r="106" spans="1:13" ht="14.4" customHeight="1">
      <c r="A106" s="318" t="s">
        <v>355</v>
      </c>
      <c r="B106" s="211"/>
      <c r="C106" s="210" t="s">
        <v>224</v>
      </c>
      <c r="D106" s="212" t="s">
        <v>179</v>
      </c>
      <c r="E106" s="230"/>
      <c r="F106" s="229"/>
      <c r="G106" s="215"/>
      <c r="H106" s="244"/>
      <c r="I106" s="238"/>
      <c r="J106" s="247"/>
      <c r="K106" s="255"/>
      <c r="L106" s="213"/>
      <c r="M106" s="319"/>
    </row>
    <row r="107" spans="1:13" ht="14.4" customHeight="1">
      <c r="A107" s="318" t="s">
        <v>356</v>
      </c>
      <c r="B107" s="211"/>
      <c r="C107" s="211" t="s">
        <v>225</v>
      </c>
      <c r="D107" s="212"/>
      <c r="E107" s="228"/>
      <c r="F107" s="229"/>
      <c r="G107" s="215"/>
      <c r="H107" s="244"/>
      <c r="I107" s="238"/>
      <c r="J107" s="247"/>
      <c r="K107" s="255"/>
      <c r="L107" s="213"/>
      <c r="M107" s="319"/>
    </row>
    <row r="108" spans="1:13" s="225" customFormat="1" ht="7.95" customHeight="1">
      <c r="A108" s="318"/>
      <c r="B108" s="211"/>
      <c r="C108" s="211"/>
      <c r="D108" s="212"/>
      <c r="E108" s="228"/>
      <c r="F108" s="229"/>
      <c r="G108" s="215"/>
      <c r="H108" s="248"/>
      <c r="I108" s="238"/>
      <c r="J108" s="247"/>
      <c r="K108" s="255"/>
      <c r="L108" s="213"/>
      <c r="M108" s="319"/>
    </row>
    <row r="109" spans="1:13" ht="15.6" customHeight="1">
      <c r="A109" s="318" t="s">
        <v>357</v>
      </c>
      <c r="B109" s="211"/>
      <c r="C109" s="211" t="s">
        <v>226</v>
      </c>
      <c r="D109" s="212" t="s">
        <v>127</v>
      </c>
      <c r="E109" s="228">
        <v>13</v>
      </c>
      <c r="F109" s="229">
        <v>1850</v>
      </c>
      <c r="G109" s="215">
        <f>E109*F109</f>
        <v>24050</v>
      </c>
      <c r="H109" s="249">
        <v>0</v>
      </c>
      <c r="I109" s="238">
        <f>J107-H107</f>
        <v>0</v>
      </c>
      <c r="J109" s="247">
        <v>0</v>
      </c>
      <c r="K109" s="255">
        <f>F107*H107</f>
        <v>0</v>
      </c>
      <c r="L109" s="213">
        <f>F107*I107</f>
        <v>0</v>
      </c>
      <c r="M109" s="319">
        <f>K107+L107</f>
        <v>0</v>
      </c>
    </row>
    <row r="110" spans="1:13" s="225" customFormat="1" ht="7.95" customHeight="1">
      <c r="A110" s="318"/>
      <c r="B110" s="211"/>
      <c r="C110" s="211"/>
      <c r="D110" s="212"/>
      <c r="E110" s="228"/>
      <c r="F110" s="229"/>
      <c r="G110" s="215"/>
      <c r="H110" s="248"/>
      <c r="I110" s="238"/>
      <c r="J110" s="247"/>
      <c r="K110" s="255"/>
      <c r="L110" s="213"/>
      <c r="M110" s="319"/>
    </row>
    <row r="111" spans="1:13" ht="14.4" customHeight="1">
      <c r="A111" s="318" t="s">
        <v>358</v>
      </c>
      <c r="B111" s="211"/>
      <c r="C111" s="211" t="s">
        <v>227</v>
      </c>
      <c r="D111" s="212" t="s">
        <v>127</v>
      </c>
      <c r="E111" s="228">
        <v>18</v>
      </c>
      <c r="F111" s="229">
        <v>1850</v>
      </c>
      <c r="G111" s="215">
        <f>E111*F111</f>
        <v>33300</v>
      </c>
      <c r="H111" s="244">
        <v>0</v>
      </c>
      <c r="I111" s="238">
        <f>J90-H90</f>
        <v>0</v>
      </c>
      <c r="J111" s="247">
        <v>0</v>
      </c>
      <c r="K111" s="255">
        <f>F90*H90</f>
        <v>0</v>
      </c>
      <c r="L111" s="213">
        <f>F90*I90</f>
        <v>0</v>
      </c>
      <c r="M111" s="319">
        <f>K90+L90</f>
        <v>0</v>
      </c>
    </row>
    <row r="112" spans="1:13" s="225" customFormat="1" ht="7.95" customHeight="1">
      <c r="A112" s="318"/>
      <c r="B112" s="211"/>
      <c r="C112" s="211"/>
      <c r="D112" s="212"/>
      <c r="E112" s="228"/>
      <c r="F112" s="229"/>
      <c r="G112" s="215"/>
      <c r="H112" s="248"/>
      <c r="I112" s="238"/>
      <c r="J112" s="247"/>
      <c r="K112" s="255"/>
      <c r="L112" s="213"/>
      <c r="M112" s="319"/>
    </row>
    <row r="113" spans="1:13" ht="28.95" customHeight="1">
      <c r="A113" s="318"/>
      <c r="B113" s="211" t="s">
        <v>359</v>
      </c>
      <c r="C113" s="210" t="s">
        <v>151</v>
      </c>
      <c r="D113" s="212"/>
      <c r="E113" s="230"/>
      <c r="F113" s="229"/>
      <c r="G113" s="215"/>
      <c r="H113" s="244"/>
      <c r="I113" s="238"/>
      <c r="J113" s="247"/>
      <c r="K113" s="255"/>
      <c r="L113" s="213"/>
      <c r="M113" s="319"/>
    </row>
    <row r="114" spans="1:13" s="225" customFormat="1" ht="7.95" customHeight="1">
      <c r="A114" s="318"/>
      <c r="B114" s="211"/>
      <c r="C114" s="211"/>
      <c r="D114" s="212"/>
      <c r="E114" s="228"/>
      <c r="F114" s="229"/>
      <c r="G114" s="215"/>
      <c r="H114" s="248"/>
      <c r="I114" s="238"/>
      <c r="J114" s="247"/>
      <c r="K114" s="255"/>
      <c r="L114" s="213"/>
      <c r="M114" s="319"/>
    </row>
    <row r="115" spans="1:13" ht="13.95" customHeight="1">
      <c r="A115" s="318"/>
      <c r="B115" s="211" t="s">
        <v>122</v>
      </c>
      <c r="C115" s="211" t="s">
        <v>228</v>
      </c>
      <c r="D115" s="212"/>
      <c r="E115" s="228"/>
      <c r="F115" s="229"/>
      <c r="G115" s="215"/>
      <c r="H115" s="244"/>
      <c r="I115" s="238"/>
      <c r="J115" s="247"/>
      <c r="K115" s="255"/>
      <c r="L115" s="213"/>
      <c r="M115" s="319"/>
    </row>
    <row r="116" spans="1:13" s="225" customFormat="1" ht="7.95" customHeight="1">
      <c r="A116" s="318"/>
      <c r="B116" s="211"/>
      <c r="C116" s="211"/>
      <c r="D116" s="212"/>
      <c r="E116" s="228"/>
      <c r="F116" s="229"/>
      <c r="G116" s="215"/>
      <c r="H116" s="248"/>
      <c r="I116" s="238"/>
      <c r="J116" s="247"/>
      <c r="K116" s="255"/>
      <c r="L116" s="213"/>
      <c r="M116" s="319"/>
    </row>
    <row r="117" spans="1:13" ht="13.95" customHeight="1">
      <c r="A117" s="318"/>
      <c r="B117" s="211"/>
      <c r="C117" s="211" t="s">
        <v>229</v>
      </c>
      <c r="D117" s="212"/>
      <c r="E117" s="230"/>
      <c r="F117" s="229"/>
      <c r="G117" s="215"/>
      <c r="H117" s="244"/>
      <c r="I117" s="238"/>
      <c r="J117" s="247"/>
      <c r="K117" s="255"/>
      <c r="L117" s="213"/>
      <c r="M117" s="319"/>
    </row>
    <row r="118" spans="1:13" s="225" customFormat="1" ht="7.95" customHeight="1">
      <c r="A118" s="318"/>
      <c r="B118" s="211"/>
      <c r="C118" s="211"/>
      <c r="D118" s="212"/>
      <c r="E118" s="228"/>
      <c r="F118" s="229"/>
      <c r="G118" s="215"/>
      <c r="H118" s="248"/>
      <c r="I118" s="238"/>
      <c r="J118" s="247"/>
      <c r="K118" s="255"/>
      <c r="L118" s="213"/>
      <c r="M118" s="319"/>
    </row>
    <row r="119" spans="1:13" ht="14.4" customHeight="1">
      <c r="A119" s="318" t="s">
        <v>360</v>
      </c>
      <c r="B119" s="211"/>
      <c r="C119" s="211" t="s">
        <v>230</v>
      </c>
      <c r="D119" s="212" t="s">
        <v>127</v>
      </c>
      <c r="E119" s="228">
        <v>200</v>
      </c>
      <c r="F119" s="229">
        <v>650</v>
      </c>
      <c r="G119" s="215">
        <f>E119*F119</f>
        <v>130000</v>
      </c>
      <c r="H119" s="244">
        <v>0</v>
      </c>
      <c r="I119" s="238">
        <f>J119-H119</f>
        <v>0</v>
      </c>
      <c r="J119" s="247">
        <v>0</v>
      </c>
      <c r="K119" s="255">
        <f>F119*H119</f>
        <v>0</v>
      </c>
      <c r="L119" s="213">
        <f>F119*I119</f>
        <v>0</v>
      </c>
      <c r="M119" s="319">
        <f>K119+L119</f>
        <v>0</v>
      </c>
    </row>
    <row r="120" spans="1:13" s="225" customFormat="1" ht="7.95" customHeight="1">
      <c r="A120" s="318"/>
      <c r="B120" s="211"/>
      <c r="C120" s="211"/>
      <c r="D120" s="212"/>
      <c r="E120" s="228"/>
      <c r="F120" s="229"/>
      <c r="G120" s="215"/>
      <c r="H120" s="248"/>
      <c r="I120" s="238"/>
      <c r="J120" s="247"/>
      <c r="K120" s="255"/>
      <c r="L120" s="213"/>
      <c r="M120" s="319"/>
    </row>
    <row r="121" spans="1:13" ht="14.4" customHeight="1">
      <c r="A121" s="318" t="s">
        <v>361</v>
      </c>
      <c r="B121" s="211"/>
      <c r="C121" s="211" t="s">
        <v>231</v>
      </c>
      <c r="D121" s="212" t="s">
        <v>127</v>
      </c>
      <c r="E121" s="228">
        <v>5</v>
      </c>
      <c r="F121" s="229">
        <v>450</v>
      </c>
      <c r="G121" s="215">
        <f>E121*F121</f>
        <v>2250</v>
      </c>
      <c r="H121" s="244">
        <v>0</v>
      </c>
      <c r="I121" s="238">
        <f>J121-H121</f>
        <v>0</v>
      </c>
      <c r="J121" s="247">
        <v>0</v>
      </c>
      <c r="K121" s="255">
        <f>F121*H121</f>
        <v>0</v>
      </c>
      <c r="L121" s="213">
        <f>F121*I121</f>
        <v>0</v>
      </c>
      <c r="M121" s="319">
        <f>K121+L121</f>
        <v>0</v>
      </c>
    </row>
    <row r="122" spans="1:13" s="225" customFormat="1" ht="7.95" customHeight="1">
      <c r="A122" s="318"/>
      <c r="B122" s="211"/>
      <c r="C122" s="211"/>
      <c r="D122" s="212"/>
      <c r="E122" s="228"/>
      <c r="F122" s="229"/>
      <c r="G122" s="215"/>
      <c r="H122" s="248"/>
      <c r="I122" s="238"/>
      <c r="J122" s="247"/>
      <c r="K122" s="255"/>
      <c r="L122" s="213"/>
      <c r="M122" s="319"/>
    </row>
    <row r="123" spans="1:13" ht="17.399999999999999" customHeight="1">
      <c r="A123" s="318" t="s">
        <v>362</v>
      </c>
      <c r="B123" s="211" t="s">
        <v>130</v>
      </c>
      <c r="C123" s="211" t="s">
        <v>435</v>
      </c>
      <c r="D123" s="212" t="s">
        <v>127</v>
      </c>
      <c r="E123" s="228">
        <v>20</v>
      </c>
      <c r="F123" s="229">
        <v>450</v>
      </c>
      <c r="G123" s="215">
        <f>E123*F123</f>
        <v>9000</v>
      </c>
      <c r="H123" s="249">
        <v>0</v>
      </c>
      <c r="I123" s="238">
        <f>J123-H123</f>
        <v>0</v>
      </c>
      <c r="J123" s="247">
        <v>0</v>
      </c>
      <c r="K123" s="255">
        <f>F123*H123</f>
        <v>0</v>
      </c>
      <c r="L123" s="213">
        <f>F123*I123</f>
        <v>0</v>
      </c>
      <c r="M123" s="319">
        <f>K123+L123</f>
        <v>0</v>
      </c>
    </row>
    <row r="124" spans="1:13" s="225" customFormat="1" ht="7.95" customHeight="1">
      <c r="A124" s="318"/>
      <c r="B124" s="211"/>
      <c r="C124" s="211"/>
      <c r="D124" s="212"/>
      <c r="E124" s="228"/>
      <c r="F124" s="229"/>
      <c r="G124" s="215"/>
      <c r="H124" s="248"/>
      <c r="I124" s="238"/>
      <c r="J124" s="247"/>
      <c r="K124" s="255"/>
      <c r="L124" s="213"/>
      <c r="M124" s="319"/>
    </row>
    <row r="125" spans="1:13" ht="14.4" customHeight="1">
      <c r="A125" s="318" t="s">
        <v>363</v>
      </c>
      <c r="B125" s="211"/>
      <c r="C125" s="211" t="s">
        <v>232</v>
      </c>
      <c r="D125" s="212" t="s">
        <v>121</v>
      </c>
      <c r="E125" s="228">
        <v>45</v>
      </c>
      <c r="F125" s="229">
        <v>100</v>
      </c>
      <c r="G125" s="215">
        <f>E125*F125</f>
        <v>4500</v>
      </c>
      <c r="H125" s="244">
        <v>0</v>
      </c>
      <c r="I125" s="238">
        <f>J125-H125</f>
        <v>0</v>
      </c>
      <c r="J125" s="247">
        <v>0</v>
      </c>
      <c r="K125" s="255">
        <f>F125*H125</f>
        <v>0</v>
      </c>
      <c r="L125" s="213">
        <f>F125*I125</f>
        <v>0</v>
      </c>
      <c r="M125" s="319">
        <f>K125+L125</f>
        <v>0</v>
      </c>
    </row>
    <row r="126" spans="1:13" s="225" customFormat="1" ht="7.95" customHeight="1">
      <c r="A126" s="318"/>
      <c r="B126" s="211"/>
      <c r="C126" s="211"/>
      <c r="D126" s="212"/>
      <c r="E126" s="228"/>
      <c r="F126" s="229"/>
      <c r="G126" s="215"/>
      <c r="H126" s="248"/>
      <c r="I126" s="238"/>
      <c r="J126" s="247"/>
      <c r="K126" s="255"/>
      <c r="L126" s="213"/>
      <c r="M126" s="319"/>
    </row>
    <row r="127" spans="1:13" ht="14.4" customHeight="1">
      <c r="A127" s="318" t="s">
        <v>364</v>
      </c>
      <c r="B127" s="211"/>
      <c r="C127" s="211" t="s">
        <v>233</v>
      </c>
      <c r="D127" s="212" t="s">
        <v>121</v>
      </c>
      <c r="E127" s="228">
        <v>45</v>
      </c>
      <c r="F127" s="229">
        <v>100</v>
      </c>
      <c r="G127" s="215">
        <f>E127*F127</f>
        <v>4500</v>
      </c>
      <c r="H127" s="244">
        <v>0</v>
      </c>
      <c r="I127" s="238">
        <f>J127-H127</f>
        <v>0</v>
      </c>
      <c r="J127" s="247">
        <v>0</v>
      </c>
      <c r="K127" s="255">
        <f>F127*H127</f>
        <v>0</v>
      </c>
      <c r="L127" s="213">
        <f>F127*I127</f>
        <v>0</v>
      </c>
      <c r="M127" s="319">
        <f>K127+L127</f>
        <v>0</v>
      </c>
    </row>
    <row r="128" spans="1:13" s="225" customFormat="1" ht="7.95" customHeight="1">
      <c r="A128" s="318"/>
      <c r="B128" s="211"/>
      <c r="C128" s="211"/>
      <c r="D128" s="212"/>
      <c r="E128" s="228"/>
      <c r="F128" s="229"/>
      <c r="G128" s="215"/>
      <c r="H128" s="248"/>
      <c r="I128" s="238"/>
      <c r="J128" s="247"/>
      <c r="K128" s="255"/>
      <c r="L128" s="213"/>
      <c r="M128" s="319"/>
    </row>
    <row r="129" spans="1:13" ht="16.2" customHeight="1">
      <c r="A129" s="318" t="s">
        <v>365</v>
      </c>
      <c r="B129" s="211"/>
      <c r="C129" s="211" t="s">
        <v>234</v>
      </c>
      <c r="D129" s="212" t="s">
        <v>121</v>
      </c>
      <c r="E129" s="228">
        <v>24</v>
      </c>
      <c r="F129" s="229">
        <v>100</v>
      </c>
      <c r="G129" s="215">
        <f>E129*F129</f>
        <v>2400</v>
      </c>
      <c r="H129" s="249">
        <v>0</v>
      </c>
      <c r="I129" s="238">
        <f>J129-H129</f>
        <v>0</v>
      </c>
      <c r="J129" s="247">
        <v>0</v>
      </c>
      <c r="K129" s="255">
        <f>F129*H129</f>
        <v>0</v>
      </c>
      <c r="L129" s="213">
        <f>F129*I129</f>
        <v>0</v>
      </c>
      <c r="M129" s="319">
        <f>K129+L129</f>
        <v>0</v>
      </c>
    </row>
    <row r="130" spans="1:13" s="225" customFormat="1" ht="7.95" customHeight="1">
      <c r="A130" s="318"/>
      <c r="B130" s="211"/>
      <c r="C130" s="211"/>
      <c r="D130" s="212"/>
      <c r="E130" s="228"/>
      <c r="F130" s="229"/>
      <c r="G130" s="215"/>
      <c r="H130" s="248"/>
      <c r="I130" s="238"/>
      <c r="J130" s="247"/>
      <c r="K130" s="255"/>
      <c r="L130" s="213"/>
      <c r="M130" s="319"/>
    </row>
    <row r="131" spans="1:13" ht="14.4" customHeight="1">
      <c r="A131" s="318" t="s">
        <v>366</v>
      </c>
      <c r="B131" s="211"/>
      <c r="C131" s="211" t="s">
        <v>235</v>
      </c>
      <c r="D131" s="212" t="s">
        <v>121</v>
      </c>
      <c r="E131" s="228">
        <v>45</v>
      </c>
      <c r="F131" s="229">
        <v>100</v>
      </c>
      <c r="G131" s="215">
        <f>E131*F131</f>
        <v>4500</v>
      </c>
      <c r="H131" s="244">
        <v>0</v>
      </c>
      <c r="I131" s="238">
        <f>J131-H131</f>
        <v>0</v>
      </c>
      <c r="J131" s="247">
        <v>0</v>
      </c>
      <c r="K131" s="255">
        <f>F131*H131</f>
        <v>0</v>
      </c>
      <c r="L131" s="213">
        <f>F131*I131</f>
        <v>0</v>
      </c>
      <c r="M131" s="319">
        <f>K131+L131</f>
        <v>0</v>
      </c>
    </row>
    <row r="132" spans="1:13" s="225" customFormat="1" ht="7.95" customHeight="1">
      <c r="A132" s="318"/>
      <c r="B132" s="211"/>
      <c r="C132" s="211"/>
      <c r="D132" s="212"/>
      <c r="E132" s="228"/>
      <c r="F132" s="229"/>
      <c r="G132" s="215"/>
      <c r="H132" s="248"/>
      <c r="I132" s="238"/>
      <c r="J132" s="247"/>
      <c r="K132" s="255"/>
      <c r="L132" s="213"/>
      <c r="M132" s="319"/>
    </row>
    <row r="133" spans="1:13" ht="27.6">
      <c r="A133" s="318" t="s">
        <v>367</v>
      </c>
      <c r="B133" s="211"/>
      <c r="C133" s="211" t="s">
        <v>236</v>
      </c>
      <c r="D133" s="212" t="s">
        <v>121</v>
      </c>
      <c r="E133" s="228">
        <v>45</v>
      </c>
      <c r="F133" s="229">
        <v>100</v>
      </c>
      <c r="G133" s="215">
        <f>E133*F133</f>
        <v>4500</v>
      </c>
      <c r="H133" s="249">
        <v>0</v>
      </c>
      <c r="I133" s="238">
        <f>J133-H133</f>
        <v>0</v>
      </c>
      <c r="J133" s="247">
        <v>0</v>
      </c>
      <c r="K133" s="255">
        <f>F133*H133</f>
        <v>0</v>
      </c>
      <c r="L133" s="213">
        <f>F133*I133</f>
        <v>0</v>
      </c>
      <c r="M133" s="319">
        <f>K133+L133</f>
        <v>0</v>
      </c>
    </row>
    <row r="134" spans="1:13" s="225" customFormat="1" ht="7.95" customHeight="1">
      <c r="A134" s="318"/>
      <c r="B134" s="211"/>
      <c r="C134" s="211"/>
      <c r="D134" s="212"/>
      <c r="E134" s="228"/>
      <c r="F134" s="229"/>
      <c r="G134" s="215"/>
      <c r="H134" s="248"/>
      <c r="I134" s="238"/>
      <c r="J134" s="247"/>
      <c r="K134" s="255"/>
      <c r="L134" s="213"/>
      <c r="M134" s="319"/>
    </row>
    <row r="135" spans="1:13" ht="14.4" customHeight="1">
      <c r="A135" s="318" t="s">
        <v>368</v>
      </c>
      <c r="B135" s="211"/>
      <c r="C135" s="211" t="s">
        <v>237</v>
      </c>
      <c r="D135" s="212" t="s">
        <v>121</v>
      </c>
      <c r="E135" s="228">
        <v>90</v>
      </c>
      <c r="F135" s="229">
        <v>100</v>
      </c>
      <c r="G135" s="215">
        <f>E135*F135</f>
        <v>9000</v>
      </c>
      <c r="H135" s="244">
        <v>0</v>
      </c>
      <c r="I135" s="238">
        <f>J135-H135</f>
        <v>0</v>
      </c>
      <c r="J135" s="247">
        <v>0</v>
      </c>
      <c r="K135" s="255">
        <f>F135*H135</f>
        <v>0</v>
      </c>
      <c r="L135" s="213">
        <f>F135*I135</f>
        <v>0</v>
      </c>
      <c r="M135" s="319">
        <f>K135+L135</f>
        <v>0</v>
      </c>
    </row>
    <row r="136" spans="1:13" s="225" customFormat="1" ht="7.95" customHeight="1">
      <c r="A136" s="318"/>
      <c r="B136" s="211"/>
      <c r="C136" s="211"/>
      <c r="D136" s="212"/>
      <c r="E136" s="228"/>
      <c r="F136" s="229"/>
      <c r="G136" s="215"/>
      <c r="H136" s="248"/>
      <c r="I136" s="238"/>
      <c r="J136" s="247"/>
      <c r="K136" s="255"/>
      <c r="L136" s="213"/>
      <c r="M136" s="319"/>
    </row>
    <row r="137" spans="1:13" ht="14.4" customHeight="1">
      <c r="A137" s="318"/>
      <c r="B137" s="211" t="s">
        <v>120</v>
      </c>
      <c r="C137" s="211" t="s">
        <v>238</v>
      </c>
      <c r="D137" s="212"/>
      <c r="E137" s="230"/>
      <c r="F137" s="229"/>
      <c r="G137" s="215"/>
      <c r="H137" s="244"/>
      <c r="I137" s="238"/>
      <c r="J137" s="247"/>
      <c r="K137" s="255"/>
      <c r="L137" s="213"/>
      <c r="M137" s="319"/>
    </row>
    <row r="138" spans="1:13" s="225" customFormat="1" ht="7.95" customHeight="1">
      <c r="A138" s="318"/>
      <c r="B138" s="211"/>
      <c r="C138" s="211"/>
      <c r="D138" s="212"/>
      <c r="E138" s="228"/>
      <c r="F138" s="229"/>
      <c r="G138" s="215"/>
      <c r="H138" s="248"/>
      <c r="I138" s="238"/>
      <c r="J138" s="247"/>
      <c r="K138" s="255"/>
      <c r="L138" s="213"/>
      <c r="M138" s="319"/>
    </row>
    <row r="139" spans="1:13" ht="14.4" customHeight="1">
      <c r="A139" s="318" t="s">
        <v>369</v>
      </c>
      <c r="B139" s="211"/>
      <c r="C139" s="211" t="s">
        <v>239</v>
      </c>
      <c r="D139" s="212" t="s">
        <v>121</v>
      </c>
      <c r="E139" s="228">
        <v>45</v>
      </c>
      <c r="F139" s="229">
        <v>120</v>
      </c>
      <c r="G139" s="215">
        <f>E139*F139</f>
        <v>5400</v>
      </c>
      <c r="H139" s="244">
        <v>0</v>
      </c>
      <c r="I139" s="238">
        <f>J139-H139</f>
        <v>0</v>
      </c>
      <c r="J139" s="247">
        <v>0</v>
      </c>
      <c r="K139" s="255">
        <f>F139*H139</f>
        <v>0</v>
      </c>
      <c r="L139" s="213">
        <f>F139*I139</f>
        <v>0</v>
      </c>
      <c r="M139" s="319">
        <f>K139+L139</f>
        <v>0</v>
      </c>
    </row>
    <row r="140" spans="1:13" s="225" customFormat="1" ht="7.95" customHeight="1">
      <c r="A140" s="318"/>
      <c r="B140" s="211"/>
      <c r="C140" s="211"/>
      <c r="D140" s="212"/>
      <c r="E140" s="228"/>
      <c r="F140" s="229"/>
      <c r="G140" s="215"/>
      <c r="H140" s="248"/>
      <c r="I140" s="238"/>
      <c r="J140" s="247"/>
      <c r="K140" s="255"/>
      <c r="L140" s="213"/>
      <c r="M140" s="319"/>
    </row>
    <row r="141" spans="1:13" ht="14.4" customHeight="1">
      <c r="A141" s="318" t="s">
        <v>369</v>
      </c>
      <c r="B141" s="211"/>
      <c r="C141" s="211" t="s">
        <v>240</v>
      </c>
      <c r="D141" s="212" t="s">
        <v>121</v>
      </c>
      <c r="E141" s="228">
        <v>40</v>
      </c>
      <c r="F141" s="229">
        <v>120</v>
      </c>
      <c r="G141" s="215">
        <f>E141*F141</f>
        <v>4800</v>
      </c>
      <c r="H141" s="244">
        <v>0</v>
      </c>
      <c r="I141" s="238">
        <f>J141-H141</f>
        <v>0</v>
      </c>
      <c r="J141" s="247">
        <v>0</v>
      </c>
      <c r="K141" s="255">
        <f>F141*H141</f>
        <v>0</v>
      </c>
      <c r="L141" s="213">
        <f>F141*I141</f>
        <v>0</v>
      </c>
      <c r="M141" s="319">
        <f>K141+L141</f>
        <v>0</v>
      </c>
    </row>
    <row r="142" spans="1:13" s="225" customFormat="1" ht="7.95" customHeight="1">
      <c r="A142" s="318"/>
      <c r="B142" s="211"/>
      <c r="C142" s="211"/>
      <c r="D142" s="212"/>
      <c r="E142" s="228"/>
      <c r="F142" s="229"/>
      <c r="G142" s="215"/>
      <c r="H142" s="248"/>
      <c r="I142" s="238"/>
      <c r="J142" s="247"/>
      <c r="K142" s="255"/>
      <c r="L142" s="213"/>
      <c r="M142" s="319"/>
    </row>
    <row r="143" spans="1:13" ht="16.2" customHeight="1">
      <c r="A143" s="318"/>
      <c r="B143" s="211" t="s">
        <v>122</v>
      </c>
      <c r="C143" s="211" t="s">
        <v>241</v>
      </c>
      <c r="D143" s="212"/>
      <c r="E143" s="228"/>
      <c r="F143" s="229"/>
      <c r="G143" s="215"/>
      <c r="H143" s="248"/>
      <c r="I143" s="238"/>
      <c r="J143" s="247"/>
      <c r="K143" s="255"/>
      <c r="L143" s="213"/>
      <c r="M143" s="319"/>
    </row>
    <row r="144" spans="1:13" s="225" customFormat="1" ht="7.95" customHeight="1">
      <c r="A144" s="318"/>
      <c r="B144" s="211"/>
      <c r="C144" s="211"/>
      <c r="D144" s="212"/>
      <c r="E144" s="228"/>
      <c r="F144" s="229"/>
      <c r="G144" s="215"/>
      <c r="H144" s="248"/>
      <c r="I144" s="238"/>
      <c r="J144" s="247"/>
      <c r="K144" s="255"/>
      <c r="L144" s="213"/>
      <c r="M144" s="319"/>
    </row>
    <row r="145" spans="1:13" ht="14.4" customHeight="1">
      <c r="A145" s="318" t="s">
        <v>370</v>
      </c>
      <c r="B145" s="211"/>
      <c r="C145" s="211" t="s">
        <v>242</v>
      </c>
      <c r="D145" s="212" t="s">
        <v>121</v>
      </c>
      <c r="E145" s="230">
        <v>16</v>
      </c>
      <c r="F145" s="229">
        <v>350</v>
      </c>
      <c r="G145" s="215">
        <f>E145*F145</f>
        <v>5600</v>
      </c>
      <c r="H145" s="244">
        <v>0</v>
      </c>
      <c r="I145" s="238">
        <f>J145-H145</f>
        <v>0</v>
      </c>
      <c r="J145" s="247">
        <v>0</v>
      </c>
      <c r="K145" s="255">
        <f>F145*H145</f>
        <v>0</v>
      </c>
      <c r="L145" s="213">
        <f>F145*I145</f>
        <v>0</v>
      </c>
      <c r="M145" s="319">
        <f>K145+L145</f>
        <v>0</v>
      </c>
    </row>
    <row r="146" spans="1:13" s="225" customFormat="1" ht="7.95" customHeight="1">
      <c r="A146" s="318"/>
      <c r="B146" s="211"/>
      <c r="C146" s="211"/>
      <c r="D146" s="212"/>
      <c r="E146" s="228"/>
      <c r="F146" s="229"/>
      <c r="G146" s="215"/>
      <c r="H146" s="248"/>
      <c r="I146" s="238"/>
      <c r="J146" s="247"/>
      <c r="K146" s="255"/>
      <c r="L146" s="213"/>
      <c r="M146" s="319"/>
    </row>
    <row r="147" spans="1:13" ht="17.399999999999999" customHeight="1">
      <c r="A147" s="318" t="s">
        <v>371</v>
      </c>
      <c r="B147" s="211"/>
      <c r="C147" s="211" t="s">
        <v>243</v>
      </c>
      <c r="D147" s="212" t="s">
        <v>96</v>
      </c>
      <c r="E147" s="230">
        <v>4</v>
      </c>
      <c r="F147" s="229">
        <v>10000</v>
      </c>
      <c r="G147" s="215">
        <f>E147*F147</f>
        <v>40000</v>
      </c>
      <c r="H147" s="244">
        <v>0</v>
      </c>
      <c r="I147" s="238">
        <f>J147-H147</f>
        <v>0</v>
      </c>
      <c r="J147" s="247">
        <v>0</v>
      </c>
      <c r="K147" s="255">
        <f>F147*H147</f>
        <v>0</v>
      </c>
      <c r="L147" s="213">
        <f>F147*I147</f>
        <v>0</v>
      </c>
      <c r="M147" s="319">
        <f>K147+L147</f>
        <v>0</v>
      </c>
    </row>
    <row r="148" spans="1:13" s="225" customFormat="1" ht="7.95" customHeight="1">
      <c r="A148" s="318"/>
      <c r="B148" s="211"/>
      <c r="C148" s="211"/>
      <c r="D148" s="212"/>
      <c r="E148" s="228"/>
      <c r="F148" s="229"/>
      <c r="G148" s="215"/>
      <c r="H148" s="248"/>
      <c r="I148" s="238"/>
      <c r="J148" s="247"/>
      <c r="K148" s="255"/>
      <c r="L148" s="213"/>
      <c r="M148" s="319"/>
    </row>
    <row r="149" spans="1:13" ht="14.4" customHeight="1">
      <c r="A149" s="318"/>
      <c r="B149" s="211"/>
      <c r="C149" s="211" t="s">
        <v>244</v>
      </c>
      <c r="D149" s="212"/>
      <c r="E149" s="228"/>
      <c r="F149" s="229"/>
      <c r="G149" s="215"/>
      <c r="H149" s="244"/>
      <c r="I149" s="238"/>
      <c r="J149" s="247"/>
      <c r="K149" s="255"/>
      <c r="L149" s="213"/>
      <c r="M149" s="319"/>
    </row>
    <row r="150" spans="1:13" s="225" customFormat="1" ht="7.95" customHeight="1">
      <c r="A150" s="318"/>
      <c r="B150" s="211"/>
      <c r="C150" s="211"/>
      <c r="D150" s="212"/>
      <c r="E150" s="228"/>
      <c r="F150" s="229"/>
      <c r="G150" s="215"/>
      <c r="H150" s="248"/>
      <c r="I150" s="238"/>
      <c r="J150" s="247"/>
      <c r="K150" s="255"/>
      <c r="L150" s="213"/>
      <c r="M150" s="319"/>
    </row>
    <row r="151" spans="1:13" ht="14.4" customHeight="1">
      <c r="A151" s="318" t="s">
        <v>372</v>
      </c>
      <c r="B151" s="211"/>
      <c r="C151" s="211" t="s">
        <v>245</v>
      </c>
      <c r="D151" s="212" t="s">
        <v>127</v>
      </c>
      <c r="E151" s="228">
        <v>135</v>
      </c>
      <c r="F151" s="229">
        <v>650</v>
      </c>
      <c r="G151" s="215">
        <f>E151*F151</f>
        <v>87750</v>
      </c>
      <c r="H151" s="244">
        <v>0</v>
      </c>
      <c r="I151" s="238">
        <f>J151-H151</f>
        <v>0</v>
      </c>
      <c r="J151" s="247">
        <v>0</v>
      </c>
      <c r="K151" s="255">
        <f>F151*H151</f>
        <v>0</v>
      </c>
      <c r="L151" s="213">
        <f>F151*I151</f>
        <v>0</v>
      </c>
      <c r="M151" s="319">
        <f>K151+L151</f>
        <v>0</v>
      </c>
    </row>
    <row r="152" spans="1:13" s="225" customFormat="1" ht="7.95" customHeight="1">
      <c r="A152" s="318"/>
      <c r="B152" s="211"/>
      <c r="C152" s="211"/>
      <c r="D152" s="212"/>
      <c r="E152" s="228"/>
      <c r="F152" s="229"/>
      <c r="G152" s="215"/>
      <c r="H152" s="248"/>
      <c r="I152" s="238"/>
      <c r="J152" s="247"/>
      <c r="K152" s="255"/>
      <c r="L152" s="213"/>
      <c r="M152" s="319"/>
    </row>
    <row r="153" spans="1:13" ht="14.4" customHeight="1">
      <c r="A153" s="318" t="s">
        <v>374</v>
      </c>
      <c r="B153" s="211"/>
      <c r="C153" s="211" t="s">
        <v>246</v>
      </c>
      <c r="D153" s="212" t="s">
        <v>127</v>
      </c>
      <c r="E153" s="228">
        <v>3</v>
      </c>
      <c r="F153" s="229">
        <v>450</v>
      </c>
      <c r="G153" s="215">
        <f>E153*F153</f>
        <v>1350</v>
      </c>
      <c r="H153" s="249">
        <v>0</v>
      </c>
      <c r="I153" s="238">
        <f>J153-H153</f>
        <v>0</v>
      </c>
      <c r="J153" s="247">
        <v>0</v>
      </c>
      <c r="K153" s="255">
        <f>F153*H153</f>
        <v>0</v>
      </c>
      <c r="L153" s="213">
        <f>F153*I153</f>
        <v>0</v>
      </c>
      <c r="M153" s="319">
        <f>K153+L153</f>
        <v>0</v>
      </c>
    </row>
    <row r="154" spans="1:13" s="225" customFormat="1" ht="7.95" customHeight="1">
      <c r="A154" s="318"/>
      <c r="B154" s="211"/>
      <c r="C154" s="211"/>
      <c r="D154" s="212"/>
      <c r="E154" s="228"/>
      <c r="F154" s="229"/>
      <c r="G154" s="215"/>
      <c r="H154" s="248"/>
      <c r="I154" s="238"/>
      <c r="J154" s="247"/>
      <c r="K154" s="255"/>
      <c r="L154" s="213"/>
      <c r="M154" s="319"/>
    </row>
    <row r="155" spans="1:13" ht="16.2" customHeight="1">
      <c r="A155" s="318"/>
      <c r="B155" s="211"/>
      <c r="C155" s="210" t="s">
        <v>247</v>
      </c>
      <c r="D155" s="212"/>
      <c r="E155" s="230"/>
      <c r="F155" s="229"/>
      <c r="G155" s="215"/>
      <c r="H155" s="244"/>
      <c r="I155" s="238"/>
      <c r="J155" s="247"/>
      <c r="K155" s="255"/>
      <c r="L155" s="213"/>
      <c r="M155" s="319"/>
    </row>
    <row r="156" spans="1:13" s="225" customFormat="1" ht="7.95" customHeight="1">
      <c r="A156" s="318"/>
      <c r="B156" s="211"/>
      <c r="C156" s="211"/>
      <c r="D156" s="212"/>
      <c r="E156" s="228"/>
      <c r="F156" s="229"/>
      <c r="G156" s="215"/>
      <c r="H156" s="248"/>
      <c r="I156" s="238"/>
      <c r="J156" s="247"/>
      <c r="K156" s="255"/>
      <c r="L156" s="213"/>
      <c r="M156" s="319"/>
    </row>
    <row r="157" spans="1:13" ht="16.2" customHeight="1">
      <c r="A157" s="318"/>
      <c r="B157" s="211"/>
      <c r="C157" s="211" t="s">
        <v>248</v>
      </c>
      <c r="D157" s="212"/>
      <c r="E157" s="228"/>
      <c r="F157" s="229"/>
      <c r="G157" s="215"/>
      <c r="H157" s="248"/>
      <c r="I157" s="238"/>
      <c r="J157" s="247"/>
      <c r="K157" s="255"/>
      <c r="L157" s="213"/>
      <c r="M157" s="319"/>
    </row>
    <row r="158" spans="1:13" s="225" customFormat="1" ht="7.95" customHeight="1">
      <c r="A158" s="318"/>
      <c r="B158" s="211"/>
      <c r="C158" s="211"/>
      <c r="D158" s="212"/>
      <c r="E158" s="228"/>
      <c r="F158" s="229"/>
      <c r="G158" s="215"/>
      <c r="H158" s="248"/>
      <c r="I158" s="238"/>
      <c r="J158" s="247"/>
      <c r="K158" s="255"/>
      <c r="L158" s="213"/>
      <c r="M158" s="319"/>
    </row>
    <row r="159" spans="1:13" s="225" customFormat="1" ht="27.6">
      <c r="A159" s="318" t="s">
        <v>373</v>
      </c>
      <c r="B159" s="211"/>
      <c r="C159" s="211" t="s">
        <v>249</v>
      </c>
      <c r="D159" s="212" t="s">
        <v>96</v>
      </c>
      <c r="E159" s="228">
        <v>1</v>
      </c>
      <c r="F159" s="229">
        <v>1500</v>
      </c>
      <c r="G159" s="215">
        <f>E159*F159</f>
        <v>1500</v>
      </c>
      <c r="H159" s="249">
        <v>0</v>
      </c>
      <c r="I159" s="238">
        <f>J159-H159</f>
        <v>0</v>
      </c>
      <c r="J159" s="247">
        <v>0</v>
      </c>
      <c r="K159" s="255">
        <f>F159*H159</f>
        <v>0</v>
      </c>
      <c r="L159" s="213">
        <f>F159*I159</f>
        <v>0</v>
      </c>
      <c r="M159" s="319">
        <f>K159+L159</f>
        <v>0</v>
      </c>
    </row>
    <row r="160" spans="1:13" s="225" customFormat="1" ht="7.95" customHeight="1">
      <c r="A160" s="318"/>
      <c r="B160" s="211"/>
      <c r="C160" s="211"/>
      <c r="D160" s="212"/>
      <c r="E160" s="228"/>
      <c r="F160" s="229"/>
      <c r="G160" s="215"/>
      <c r="H160" s="248"/>
      <c r="I160" s="238"/>
      <c r="J160" s="247"/>
      <c r="K160" s="255"/>
      <c r="L160" s="213"/>
      <c r="M160" s="319"/>
    </row>
    <row r="161" spans="1:13" s="262" customFormat="1" ht="24" customHeight="1">
      <c r="A161" s="318" t="s">
        <v>375</v>
      </c>
      <c r="B161" s="211"/>
      <c r="C161" s="211" t="s">
        <v>250</v>
      </c>
      <c r="D161" s="212" t="s">
        <v>96</v>
      </c>
      <c r="E161" s="230">
        <v>1</v>
      </c>
      <c r="F161" s="229">
        <v>1500</v>
      </c>
      <c r="G161" s="215">
        <f>E161*F161</f>
        <v>1500</v>
      </c>
      <c r="H161" s="249">
        <v>0</v>
      </c>
      <c r="I161" s="238">
        <f>J161-H161</f>
        <v>0</v>
      </c>
      <c r="J161" s="247">
        <v>0</v>
      </c>
      <c r="K161" s="255">
        <f>F161*H161</f>
        <v>0</v>
      </c>
      <c r="L161" s="213">
        <f>F161*I161</f>
        <v>0</v>
      </c>
      <c r="M161" s="319">
        <f>K161+L161</f>
        <v>0</v>
      </c>
    </row>
    <row r="162" spans="1:13" s="225" customFormat="1" ht="7.95" customHeight="1">
      <c r="A162" s="318"/>
      <c r="B162" s="211"/>
      <c r="C162" s="211"/>
      <c r="D162" s="212"/>
      <c r="E162" s="228"/>
      <c r="F162" s="229"/>
      <c r="G162" s="215"/>
      <c r="H162" s="248"/>
      <c r="I162" s="238"/>
      <c r="J162" s="247"/>
      <c r="K162" s="255"/>
      <c r="L162" s="213"/>
      <c r="M162" s="319"/>
    </row>
    <row r="163" spans="1:13" s="225" customFormat="1" ht="28.95" customHeight="1">
      <c r="A163" s="318" t="s">
        <v>376</v>
      </c>
      <c r="B163" s="211" t="s">
        <v>66</v>
      </c>
      <c r="C163" s="211" t="s">
        <v>251</v>
      </c>
      <c r="D163" s="212" t="s">
        <v>96</v>
      </c>
      <c r="E163" s="228">
        <v>1</v>
      </c>
      <c r="F163" s="229">
        <v>50</v>
      </c>
      <c r="G163" s="215">
        <f>E163*F163</f>
        <v>50</v>
      </c>
      <c r="H163" s="249">
        <v>0</v>
      </c>
      <c r="I163" s="238">
        <f>J163-H163</f>
        <v>0</v>
      </c>
      <c r="J163" s="247">
        <v>0</v>
      </c>
      <c r="K163" s="255">
        <f>F163*H163</f>
        <v>0</v>
      </c>
      <c r="L163" s="213">
        <f>F163*I163</f>
        <v>0</v>
      </c>
      <c r="M163" s="319">
        <f>K163+L163</f>
        <v>0</v>
      </c>
    </row>
    <row r="164" spans="1:13" s="225" customFormat="1" ht="7.95" customHeight="1">
      <c r="A164" s="318"/>
      <c r="B164" s="211"/>
      <c r="C164" s="211"/>
      <c r="D164" s="212"/>
      <c r="E164" s="228"/>
      <c r="F164" s="229"/>
      <c r="G164" s="215"/>
      <c r="H164" s="248"/>
      <c r="I164" s="238"/>
      <c r="J164" s="247"/>
      <c r="K164" s="255"/>
      <c r="L164" s="213"/>
      <c r="M164" s="319"/>
    </row>
    <row r="165" spans="1:13" ht="14.4" customHeight="1">
      <c r="A165" s="318"/>
      <c r="B165" s="211" t="s">
        <v>377</v>
      </c>
      <c r="C165" s="210" t="s">
        <v>155</v>
      </c>
      <c r="D165" s="212"/>
      <c r="E165" s="228"/>
      <c r="F165" s="229"/>
      <c r="G165" s="215"/>
      <c r="H165" s="244"/>
      <c r="I165" s="238"/>
      <c r="J165" s="247"/>
      <c r="K165" s="255"/>
      <c r="L165" s="213"/>
      <c r="M165" s="319"/>
    </row>
    <row r="166" spans="1:13" s="225" customFormat="1" ht="7.95" customHeight="1">
      <c r="A166" s="318"/>
      <c r="B166" s="211"/>
      <c r="C166" s="211"/>
      <c r="D166" s="212"/>
      <c r="E166" s="228"/>
      <c r="F166" s="229"/>
      <c r="G166" s="215"/>
      <c r="H166" s="248"/>
      <c r="I166" s="238"/>
      <c r="J166" s="247"/>
      <c r="K166" s="255"/>
      <c r="L166" s="213"/>
      <c r="M166" s="319"/>
    </row>
    <row r="167" spans="1:13" ht="14.4" customHeight="1">
      <c r="A167" s="318"/>
      <c r="B167" s="211"/>
      <c r="C167" s="211" t="s">
        <v>252</v>
      </c>
      <c r="D167" s="212"/>
      <c r="E167" s="228"/>
      <c r="F167" s="229"/>
      <c r="G167" s="215"/>
      <c r="H167" s="244"/>
      <c r="I167" s="238"/>
      <c r="J167" s="247"/>
      <c r="K167" s="255"/>
      <c r="L167" s="213"/>
      <c r="M167" s="319"/>
    </row>
    <row r="168" spans="1:13" s="225" customFormat="1" ht="7.95" customHeight="1">
      <c r="A168" s="318"/>
      <c r="B168" s="211"/>
      <c r="C168" s="211"/>
      <c r="D168" s="212"/>
      <c r="E168" s="228"/>
      <c r="F168" s="229"/>
      <c r="G168" s="215"/>
      <c r="H168" s="248"/>
      <c r="I168" s="238"/>
      <c r="J168" s="247"/>
      <c r="K168" s="255"/>
      <c r="L168" s="213"/>
      <c r="M168" s="319"/>
    </row>
    <row r="169" spans="1:13" ht="13.5" customHeight="1">
      <c r="A169" s="318" t="s">
        <v>378</v>
      </c>
      <c r="B169" s="211"/>
      <c r="C169" s="211" t="s">
        <v>253</v>
      </c>
      <c r="D169" s="212" t="s">
        <v>127</v>
      </c>
      <c r="E169" s="230">
        <v>155</v>
      </c>
      <c r="F169" s="229">
        <v>50</v>
      </c>
      <c r="G169" s="215">
        <f>E169*F169</f>
        <v>7750</v>
      </c>
      <c r="H169" s="244">
        <v>0</v>
      </c>
      <c r="I169" s="238">
        <f>J169-H169</f>
        <v>0</v>
      </c>
      <c r="J169" s="247">
        <v>0</v>
      </c>
      <c r="K169" s="255">
        <f>F169*H169</f>
        <v>0</v>
      </c>
      <c r="L169" s="213">
        <f>F169*I169</f>
        <v>0</v>
      </c>
      <c r="M169" s="319">
        <f>K169+L169</f>
        <v>0</v>
      </c>
    </row>
    <row r="170" spans="1:13" s="225" customFormat="1" ht="7.95" customHeight="1">
      <c r="A170" s="318"/>
      <c r="B170" s="211"/>
      <c r="C170" s="211"/>
      <c r="D170" s="212"/>
      <c r="E170" s="228"/>
      <c r="F170" s="229"/>
      <c r="G170" s="215"/>
      <c r="H170" s="248"/>
      <c r="I170" s="238"/>
      <c r="J170" s="247"/>
      <c r="K170" s="255"/>
      <c r="L170" s="213"/>
      <c r="M170" s="319"/>
    </row>
    <row r="171" spans="1:13" ht="16.95" customHeight="1">
      <c r="A171" s="318" t="s">
        <v>379</v>
      </c>
      <c r="B171" s="211"/>
      <c r="C171" s="211" t="s">
        <v>254</v>
      </c>
      <c r="D171" s="212" t="s">
        <v>127</v>
      </c>
      <c r="E171" s="228">
        <v>8</v>
      </c>
      <c r="F171" s="229">
        <v>50</v>
      </c>
      <c r="G171" s="215">
        <f>E171*F171</f>
        <v>400</v>
      </c>
      <c r="H171" s="244">
        <v>0</v>
      </c>
      <c r="I171" s="238">
        <f>J171-H171</f>
        <v>0</v>
      </c>
      <c r="J171" s="247">
        <v>0</v>
      </c>
      <c r="K171" s="255">
        <f>F171*H171</f>
        <v>0</v>
      </c>
      <c r="L171" s="213">
        <f>F171*I171</f>
        <v>0</v>
      </c>
      <c r="M171" s="319">
        <f>K171+L171</f>
        <v>0</v>
      </c>
    </row>
    <row r="172" spans="1:13" s="225" customFormat="1" ht="7.95" customHeight="1">
      <c r="A172" s="318"/>
      <c r="B172" s="211"/>
      <c r="C172" s="211"/>
      <c r="D172" s="212"/>
      <c r="E172" s="228"/>
      <c r="F172" s="229"/>
      <c r="G172" s="215"/>
      <c r="H172" s="248"/>
      <c r="I172" s="238"/>
      <c r="J172" s="247"/>
      <c r="K172" s="255"/>
      <c r="L172" s="213"/>
      <c r="M172" s="319"/>
    </row>
    <row r="173" spans="1:13" ht="16.95" customHeight="1">
      <c r="A173" s="318" t="s">
        <v>380</v>
      </c>
      <c r="B173" s="211"/>
      <c r="C173" s="211" t="s">
        <v>255</v>
      </c>
      <c r="D173" s="212" t="s">
        <v>127</v>
      </c>
      <c r="E173" s="230">
        <v>8</v>
      </c>
      <c r="F173" s="229">
        <v>50</v>
      </c>
      <c r="G173" s="215">
        <f>E171*F171</f>
        <v>400</v>
      </c>
      <c r="H173" s="244">
        <v>0</v>
      </c>
      <c r="I173" s="238">
        <f>J173-H173</f>
        <v>0</v>
      </c>
      <c r="J173" s="247">
        <v>0</v>
      </c>
      <c r="K173" s="255">
        <f>F173*H173</f>
        <v>0</v>
      </c>
      <c r="L173" s="213">
        <f>F173*I173</f>
        <v>0</v>
      </c>
      <c r="M173" s="319">
        <f>K173+L173</f>
        <v>0</v>
      </c>
    </row>
    <row r="174" spans="1:13" s="225" customFormat="1" ht="7.95" customHeight="1">
      <c r="A174" s="318"/>
      <c r="B174" s="211"/>
      <c r="C174" s="211"/>
      <c r="D174" s="212"/>
      <c r="E174" s="228"/>
      <c r="F174" s="229"/>
      <c r="G174" s="215"/>
      <c r="H174" s="248"/>
      <c r="I174" s="238"/>
      <c r="J174" s="247"/>
      <c r="K174" s="255"/>
      <c r="L174" s="213"/>
      <c r="M174" s="319"/>
    </row>
    <row r="175" spans="1:13" ht="14.4" customHeight="1">
      <c r="A175" s="318" t="s">
        <v>381</v>
      </c>
      <c r="B175" s="211"/>
      <c r="C175" s="211" t="s">
        <v>256</v>
      </c>
      <c r="D175" s="212" t="s">
        <v>127</v>
      </c>
      <c r="E175" s="228">
        <v>6</v>
      </c>
      <c r="F175" s="229">
        <v>50</v>
      </c>
      <c r="G175" s="215">
        <f>E173*F173</f>
        <v>400</v>
      </c>
      <c r="H175" s="244">
        <v>0</v>
      </c>
      <c r="I175" s="238">
        <f>J175-H175</f>
        <v>0</v>
      </c>
      <c r="J175" s="247">
        <v>0</v>
      </c>
      <c r="K175" s="255">
        <f>F175*H175</f>
        <v>0</v>
      </c>
      <c r="L175" s="213">
        <f>F175*I175</f>
        <v>0</v>
      </c>
      <c r="M175" s="319">
        <f>K175+L175</f>
        <v>0</v>
      </c>
    </row>
    <row r="176" spans="1:13" s="225" customFormat="1" ht="7.95" customHeight="1">
      <c r="A176" s="318"/>
      <c r="B176" s="211"/>
      <c r="C176" s="211"/>
      <c r="D176" s="212"/>
      <c r="E176" s="228"/>
      <c r="F176" s="229"/>
      <c r="G176" s="215"/>
      <c r="H176" s="248"/>
      <c r="I176" s="238"/>
      <c r="J176" s="247"/>
      <c r="K176" s="255"/>
      <c r="L176" s="213"/>
      <c r="M176" s="319"/>
    </row>
    <row r="177" spans="1:13" ht="25.95" customHeight="1">
      <c r="A177" s="318"/>
      <c r="B177" s="211" t="s">
        <v>382</v>
      </c>
      <c r="C177" s="211" t="s">
        <v>257</v>
      </c>
      <c r="D177" s="212"/>
      <c r="E177" s="230"/>
      <c r="F177" s="229"/>
      <c r="G177" s="215"/>
      <c r="H177" s="244"/>
      <c r="I177" s="238"/>
      <c r="J177" s="247"/>
      <c r="K177" s="255"/>
      <c r="L177" s="213"/>
      <c r="M177" s="319"/>
    </row>
    <row r="178" spans="1:13" s="225" customFormat="1" ht="7.95" customHeight="1">
      <c r="A178" s="318"/>
      <c r="B178" s="211"/>
      <c r="C178" s="211"/>
      <c r="D178" s="212"/>
      <c r="E178" s="228"/>
      <c r="F178" s="229"/>
      <c r="G178" s="215"/>
      <c r="H178" s="248"/>
      <c r="I178" s="238"/>
      <c r="J178" s="247"/>
      <c r="K178" s="255"/>
      <c r="L178" s="213"/>
      <c r="M178" s="319"/>
    </row>
    <row r="179" spans="1:13" ht="17.399999999999999" customHeight="1">
      <c r="A179" s="318" t="s">
        <v>383</v>
      </c>
      <c r="B179" s="211"/>
      <c r="C179" s="211" t="s">
        <v>258</v>
      </c>
      <c r="D179" s="212" t="s">
        <v>127</v>
      </c>
      <c r="E179" s="228">
        <v>95</v>
      </c>
      <c r="F179" s="229">
        <v>65</v>
      </c>
      <c r="G179" s="215">
        <f>E179*F179</f>
        <v>6175</v>
      </c>
      <c r="H179" s="244">
        <v>0</v>
      </c>
      <c r="I179" s="238">
        <f>J179-H179</f>
        <v>0</v>
      </c>
      <c r="J179" s="247">
        <v>0</v>
      </c>
      <c r="K179" s="255">
        <f>F179*H179</f>
        <v>0</v>
      </c>
      <c r="L179" s="213">
        <f>F179*I179</f>
        <v>0</v>
      </c>
      <c r="M179" s="319">
        <f>K179+L179</f>
        <v>0</v>
      </c>
    </row>
    <row r="180" spans="1:13" s="225" customFormat="1" ht="7.95" customHeight="1">
      <c r="A180" s="318"/>
      <c r="B180" s="211"/>
      <c r="C180" s="211"/>
      <c r="D180" s="212"/>
      <c r="E180" s="228"/>
      <c r="F180" s="229"/>
      <c r="G180" s="215"/>
      <c r="H180" s="248"/>
      <c r="I180" s="238"/>
      <c r="J180" s="247"/>
      <c r="K180" s="255"/>
      <c r="L180" s="213"/>
      <c r="M180" s="319"/>
    </row>
    <row r="181" spans="1:13" ht="14.4" customHeight="1">
      <c r="A181" s="318" t="s">
        <v>384</v>
      </c>
      <c r="B181" s="211"/>
      <c r="C181" s="211" t="s">
        <v>259</v>
      </c>
      <c r="D181" s="212" t="s">
        <v>127</v>
      </c>
      <c r="E181" s="228">
        <v>10</v>
      </c>
      <c r="F181" s="229">
        <v>65</v>
      </c>
      <c r="G181" s="215">
        <f>E181*F181</f>
        <v>650</v>
      </c>
      <c r="H181" s="244">
        <v>0</v>
      </c>
      <c r="I181" s="238">
        <f>J181-H181</f>
        <v>0</v>
      </c>
      <c r="J181" s="247">
        <v>0</v>
      </c>
      <c r="K181" s="255">
        <f>F181*H181</f>
        <v>0</v>
      </c>
      <c r="L181" s="213">
        <f>F181*I181</f>
        <v>0</v>
      </c>
      <c r="M181" s="319">
        <f>K181+L181</f>
        <v>0</v>
      </c>
    </row>
    <row r="182" spans="1:13" s="225" customFormat="1" ht="7.95" customHeight="1">
      <c r="A182" s="318"/>
      <c r="B182" s="211"/>
      <c r="C182" s="211"/>
      <c r="D182" s="212"/>
      <c r="E182" s="228"/>
      <c r="F182" s="229"/>
      <c r="G182" s="215"/>
      <c r="H182" s="248"/>
      <c r="I182" s="238"/>
      <c r="J182" s="247"/>
      <c r="K182" s="255"/>
      <c r="L182" s="213"/>
      <c r="M182" s="319"/>
    </row>
    <row r="183" spans="1:13" ht="13.5" customHeight="1">
      <c r="A183" s="318" t="s">
        <v>385</v>
      </c>
      <c r="B183" s="211"/>
      <c r="C183" s="211" t="s">
        <v>260</v>
      </c>
      <c r="D183" s="212" t="s">
        <v>127</v>
      </c>
      <c r="E183" s="228">
        <v>10</v>
      </c>
      <c r="F183" s="229">
        <v>65</v>
      </c>
      <c r="G183" s="215">
        <f>E183*F183</f>
        <v>650</v>
      </c>
      <c r="H183" s="244">
        <v>0</v>
      </c>
      <c r="I183" s="238">
        <f>J183-H183</f>
        <v>0</v>
      </c>
      <c r="J183" s="247">
        <v>0</v>
      </c>
      <c r="K183" s="255">
        <f>F183*H183</f>
        <v>0</v>
      </c>
      <c r="L183" s="213">
        <f>F183*I183</f>
        <v>0</v>
      </c>
      <c r="M183" s="319">
        <f>K183+L183</f>
        <v>0</v>
      </c>
    </row>
    <row r="184" spans="1:13" s="225" customFormat="1" ht="7.95" customHeight="1">
      <c r="A184" s="318"/>
      <c r="B184" s="211"/>
      <c r="C184" s="211"/>
      <c r="D184" s="212"/>
      <c r="E184" s="228"/>
      <c r="F184" s="229"/>
      <c r="G184" s="215"/>
      <c r="H184" s="248"/>
      <c r="I184" s="238"/>
      <c r="J184" s="247"/>
      <c r="K184" s="255"/>
      <c r="L184" s="213"/>
      <c r="M184" s="319"/>
    </row>
    <row r="185" spans="1:13" ht="14.4" customHeight="1">
      <c r="A185" s="318"/>
      <c r="B185" s="211" t="s">
        <v>386</v>
      </c>
      <c r="C185" s="210" t="s">
        <v>152</v>
      </c>
      <c r="D185" s="212"/>
      <c r="E185" s="228"/>
      <c r="F185" s="229"/>
      <c r="G185" s="215"/>
      <c r="H185" s="244"/>
      <c r="I185" s="238"/>
      <c r="J185" s="247"/>
      <c r="K185" s="255"/>
      <c r="L185" s="213"/>
      <c r="M185" s="319"/>
    </row>
    <row r="186" spans="1:13" s="225" customFormat="1" ht="7.95" customHeight="1">
      <c r="A186" s="318"/>
      <c r="B186" s="211"/>
      <c r="C186" s="211"/>
      <c r="D186" s="212"/>
      <c r="E186" s="228"/>
      <c r="F186" s="229"/>
      <c r="G186" s="215"/>
      <c r="H186" s="248"/>
      <c r="I186" s="238"/>
      <c r="J186" s="247"/>
      <c r="K186" s="255"/>
      <c r="L186" s="213"/>
      <c r="M186" s="319"/>
    </row>
    <row r="187" spans="1:13" ht="14.4" customHeight="1">
      <c r="A187" s="318"/>
      <c r="B187" s="211" t="s">
        <v>69</v>
      </c>
      <c r="C187" s="211" t="s">
        <v>153</v>
      </c>
      <c r="D187" s="212"/>
      <c r="E187" s="230"/>
      <c r="F187" s="229"/>
      <c r="G187" s="215"/>
      <c r="H187" s="244"/>
      <c r="I187" s="238"/>
      <c r="J187" s="247"/>
      <c r="K187" s="255"/>
      <c r="L187" s="213"/>
      <c r="M187" s="319"/>
    </row>
    <row r="188" spans="1:13" s="225" customFormat="1" ht="7.95" customHeight="1">
      <c r="A188" s="318"/>
      <c r="B188" s="211"/>
      <c r="C188" s="211"/>
      <c r="D188" s="212"/>
      <c r="E188" s="228"/>
      <c r="F188" s="229"/>
      <c r="G188" s="215"/>
      <c r="H188" s="248"/>
      <c r="I188" s="238"/>
      <c r="J188" s="247"/>
      <c r="K188" s="255"/>
      <c r="L188" s="213"/>
      <c r="M188" s="319"/>
    </row>
    <row r="189" spans="1:13" ht="14.4" customHeight="1">
      <c r="A189" s="318" t="s">
        <v>387</v>
      </c>
      <c r="B189" s="211"/>
      <c r="C189" s="211" t="s">
        <v>261</v>
      </c>
      <c r="D189" s="212" t="s">
        <v>262</v>
      </c>
      <c r="E189" s="228">
        <v>0.75</v>
      </c>
      <c r="F189" s="229">
        <v>22000</v>
      </c>
      <c r="G189" s="215">
        <f>E189*F189</f>
        <v>16500</v>
      </c>
      <c r="H189" s="244">
        <v>0</v>
      </c>
      <c r="I189" s="238">
        <f>J189-H189</f>
        <v>0</v>
      </c>
      <c r="J189" s="247">
        <v>0</v>
      </c>
      <c r="K189" s="255">
        <f>F189*H189</f>
        <v>0</v>
      </c>
      <c r="L189" s="213">
        <f>F189*I189</f>
        <v>0</v>
      </c>
      <c r="M189" s="319">
        <f>K189+L189</f>
        <v>0</v>
      </c>
    </row>
    <row r="190" spans="1:13" s="225" customFormat="1" ht="7.95" customHeight="1">
      <c r="A190" s="318"/>
      <c r="B190" s="211"/>
      <c r="C190" s="211"/>
      <c r="D190" s="212"/>
      <c r="E190" s="228"/>
      <c r="F190" s="229"/>
      <c r="G190" s="215"/>
      <c r="H190" s="248"/>
      <c r="I190" s="238"/>
      <c r="J190" s="247"/>
      <c r="K190" s="255"/>
      <c r="L190" s="213"/>
      <c r="M190" s="319"/>
    </row>
    <row r="191" spans="1:13" ht="13.95" customHeight="1">
      <c r="A191" s="318"/>
      <c r="B191" s="211"/>
      <c r="C191" s="211" t="s">
        <v>263</v>
      </c>
      <c r="D191" s="212"/>
      <c r="E191" s="228"/>
      <c r="F191" s="229"/>
      <c r="G191" s="215"/>
      <c r="H191" s="244"/>
      <c r="I191" s="238"/>
      <c r="J191" s="247"/>
      <c r="K191" s="255"/>
      <c r="L191" s="213"/>
      <c r="M191" s="319"/>
    </row>
    <row r="192" spans="1:13" s="225" customFormat="1" ht="7.95" customHeight="1">
      <c r="A192" s="318"/>
      <c r="B192" s="211"/>
      <c r="C192" s="211"/>
      <c r="D192" s="212"/>
      <c r="E192" s="228"/>
      <c r="F192" s="229"/>
      <c r="G192" s="215"/>
      <c r="H192" s="248"/>
      <c r="I192" s="238"/>
      <c r="J192" s="247"/>
      <c r="K192" s="255"/>
      <c r="L192" s="213"/>
      <c r="M192" s="319"/>
    </row>
    <row r="193" spans="1:13" ht="14.4" customHeight="1">
      <c r="A193" s="318" t="s">
        <v>388</v>
      </c>
      <c r="B193" s="211" t="s">
        <v>72</v>
      </c>
      <c r="C193" s="211" t="s">
        <v>264</v>
      </c>
      <c r="D193" s="212" t="s">
        <v>262</v>
      </c>
      <c r="E193" s="228">
        <v>2</v>
      </c>
      <c r="F193" s="229">
        <v>22000</v>
      </c>
      <c r="G193" s="215">
        <f>E193*F193</f>
        <v>44000</v>
      </c>
      <c r="H193" s="244">
        <v>0</v>
      </c>
      <c r="I193" s="238">
        <f>J193-H193</f>
        <v>0</v>
      </c>
      <c r="J193" s="247">
        <v>0</v>
      </c>
      <c r="K193" s="255">
        <f>F193*H193</f>
        <v>0</v>
      </c>
      <c r="L193" s="213">
        <f>F193*I193</f>
        <v>0</v>
      </c>
      <c r="M193" s="319">
        <f>K193+L193</f>
        <v>0</v>
      </c>
    </row>
    <row r="194" spans="1:13" s="225" customFormat="1" ht="7.95" customHeight="1">
      <c r="A194" s="318"/>
      <c r="B194" s="211"/>
      <c r="C194" s="211"/>
      <c r="D194" s="212"/>
      <c r="E194" s="228"/>
      <c r="F194" s="229"/>
      <c r="G194" s="215"/>
      <c r="H194" s="248"/>
      <c r="I194" s="238"/>
      <c r="J194" s="247"/>
      <c r="K194" s="255"/>
      <c r="L194" s="213"/>
      <c r="M194" s="319"/>
    </row>
    <row r="195" spans="1:13" ht="14.4" customHeight="1">
      <c r="A195" s="318" t="s">
        <v>389</v>
      </c>
      <c r="B195" s="211"/>
      <c r="C195" s="211" t="s">
        <v>265</v>
      </c>
      <c r="D195" s="212" t="s">
        <v>262</v>
      </c>
      <c r="E195" s="230">
        <v>10</v>
      </c>
      <c r="F195" s="229">
        <v>23000</v>
      </c>
      <c r="G195" s="215">
        <f>E195*F195</f>
        <v>230000</v>
      </c>
      <c r="H195" s="244">
        <v>0</v>
      </c>
      <c r="I195" s="238">
        <f>J195-H195</f>
        <v>0</v>
      </c>
      <c r="J195" s="247">
        <v>0</v>
      </c>
      <c r="K195" s="255">
        <f>F195*H195</f>
        <v>0</v>
      </c>
      <c r="L195" s="213">
        <f>F195*I195</f>
        <v>0</v>
      </c>
      <c r="M195" s="319">
        <f>K195+L195</f>
        <v>0</v>
      </c>
    </row>
    <row r="196" spans="1:13" s="225" customFormat="1" ht="7.95" customHeight="1">
      <c r="A196" s="318"/>
      <c r="B196" s="211"/>
      <c r="C196" s="211"/>
      <c r="D196" s="212"/>
      <c r="E196" s="228"/>
      <c r="F196" s="229"/>
      <c r="G196" s="215"/>
      <c r="H196" s="248"/>
      <c r="I196" s="238"/>
      <c r="J196" s="247"/>
      <c r="K196" s="255"/>
      <c r="L196" s="213"/>
      <c r="M196" s="319"/>
    </row>
    <row r="197" spans="1:13" ht="19.2" customHeight="1">
      <c r="A197" s="318" t="s">
        <v>390</v>
      </c>
      <c r="B197" s="211"/>
      <c r="C197" s="211" t="s">
        <v>266</v>
      </c>
      <c r="D197" s="212" t="s">
        <v>262</v>
      </c>
      <c r="E197" s="230">
        <v>10</v>
      </c>
      <c r="F197" s="229">
        <v>23000</v>
      </c>
      <c r="G197" s="215">
        <f>E197*F197</f>
        <v>230000</v>
      </c>
      <c r="H197" s="244">
        <v>0</v>
      </c>
      <c r="I197" s="238">
        <f>J197-H197</f>
        <v>0</v>
      </c>
      <c r="J197" s="247">
        <v>0</v>
      </c>
      <c r="K197" s="255">
        <f>F197*H197</f>
        <v>0</v>
      </c>
      <c r="L197" s="213">
        <f>F197*I197</f>
        <v>0</v>
      </c>
      <c r="M197" s="319">
        <f>K197+L197</f>
        <v>0</v>
      </c>
    </row>
    <row r="198" spans="1:13" s="225" customFormat="1" ht="7.95" customHeight="1">
      <c r="A198" s="318"/>
      <c r="B198" s="211"/>
      <c r="C198" s="211"/>
      <c r="D198" s="212"/>
      <c r="E198" s="228"/>
      <c r="F198" s="229"/>
      <c r="G198" s="215"/>
      <c r="H198" s="248"/>
      <c r="I198" s="238"/>
      <c r="J198" s="247"/>
      <c r="K198" s="255"/>
      <c r="L198" s="213"/>
      <c r="M198" s="319"/>
    </row>
    <row r="199" spans="1:13" ht="19.2" customHeight="1">
      <c r="A199" s="318"/>
      <c r="B199" s="211"/>
      <c r="C199" s="211" t="s">
        <v>267</v>
      </c>
      <c r="D199" s="212"/>
      <c r="E199" s="228"/>
      <c r="F199" s="229"/>
      <c r="G199" s="215"/>
      <c r="H199" s="248"/>
      <c r="I199" s="238"/>
      <c r="J199" s="247"/>
      <c r="K199" s="255"/>
      <c r="L199" s="213"/>
      <c r="M199" s="319"/>
    </row>
    <row r="200" spans="1:13" s="225" customFormat="1" ht="7.95" customHeight="1">
      <c r="A200" s="318"/>
      <c r="B200" s="211"/>
      <c r="C200" s="211"/>
      <c r="D200" s="212"/>
      <c r="E200" s="228"/>
      <c r="F200" s="229"/>
      <c r="G200" s="215"/>
      <c r="H200" s="248"/>
      <c r="I200" s="238"/>
      <c r="J200" s="247"/>
      <c r="K200" s="255"/>
      <c r="L200" s="213"/>
      <c r="M200" s="319"/>
    </row>
    <row r="201" spans="1:13" ht="27.6" customHeight="1">
      <c r="A201" s="318" t="s">
        <v>391</v>
      </c>
      <c r="B201" s="210" t="s">
        <v>154</v>
      </c>
      <c r="C201" s="211" t="s">
        <v>268</v>
      </c>
      <c r="D201" s="212" t="s">
        <v>127</v>
      </c>
      <c r="E201" s="228">
        <v>75</v>
      </c>
      <c r="F201" s="229">
        <v>361.96719999999999</v>
      </c>
      <c r="G201" s="215">
        <f>E201*F201</f>
        <v>27147.54</v>
      </c>
      <c r="H201" s="244">
        <v>0</v>
      </c>
      <c r="I201" s="238">
        <f>J201-H201</f>
        <v>0</v>
      </c>
      <c r="J201" s="247">
        <v>0</v>
      </c>
      <c r="K201" s="255">
        <f>F201*H201</f>
        <v>0</v>
      </c>
      <c r="L201" s="213">
        <f>F201*I201</f>
        <v>0</v>
      </c>
      <c r="M201" s="319">
        <f>K201+L201</f>
        <v>0</v>
      </c>
    </row>
    <row r="202" spans="1:13" s="225" customFormat="1" ht="7.95" customHeight="1">
      <c r="A202" s="318"/>
      <c r="B202" s="211"/>
      <c r="C202" s="211"/>
      <c r="D202" s="212"/>
      <c r="E202" s="228"/>
      <c r="F202" s="229"/>
      <c r="G202" s="215"/>
      <c r="H202" s="248"/>
      <c r="I202" s="238"/>
      <c r="J202" s="247"/>
      <c r="K202" s="255"/>
      <c r="L202" s="213"/>
      <c r="M202" s="319"/>
    </row>
    <row r="203" spans="1:13" ht="32.4" customHeight="1">
      <c r="A203" s="318" t="s">
        <v>134</v>
      </c>
      <c r="B203" s="210" t="s">
        <v>269</v>
      </c>
      <c r="C203" s="232" t="s">
        <v>157</v>
      </c>
      <c r="D203" s="212"/>
      <c r="E203" s="230"/>
      <c r="F203" s="229"/>
      <c r="G203" s="215"/>
      <c r="H203" s="244"/>
      <c r="I203" s="238"/>
      <c r="J203" s="247"/>
      <c r="K203" s="255"/>
      <c r="L203" s="213"/>
      <c r="M203" s="319"/>
    </row>
    <row r="204" spans="1:13" s="225" customFormat="1" ht="7.95" customHeight="1">
      <c r="A204" s="318"/>
      <c r="B204" s="211"/>
      <c r="C204" s="211"/>
      <c r="D204" s="212"/>
      <c r="E204" s="228"/>
      <c r="F204" s="229"/>
      <c r="G204" s="215"/>
      <c r="H204" s="248"/>
      <c r="I204" s="238"/>
      <c r="J204" s="247"/>
      <c r="K204" s="255"/>
      <c r="L204" s="213"/>
      <c r="M204" s="319"/>
    </row>
    <row r="205" spans="1:13" ht="14.4" customHeight="1">
      <c r="A205" s="318"/>
      <c r="B205" s="211" t="s">
        <v>179</v>
      </c>
      <c r="C205" s="232" t="s">
        <v>270</v>
      </c>
      <c r="D205" s="212"/>
      <c r="E205" s="228"/>
      <c r="F205" s="229"/>
      <c r="G205" s="215"/>
      <c r="H205" s="244"/>
      <c r="I205" s="238"/>
      <c r="J205" s="247"/>
      <c r="K205" s="255"/>
      <c r="L205" s="213"/>
      <c r="M205" s="319"/>
    </row>
    <row r="206" spans="1:13" s="225" customFormat="1" ht="7.95" customHeight="1">
      <c r="A206" s="318"/>
      <c r="B206" s="211"/>
      <c r="C206" s="211"/>
      <c r="D206" s="212"/>
      <c r="E206" s="228"/>
      <c r="F206" s="229"/>
      <c r="G206" s="215"/>
      <c r="H206" s="248"/>
      <c r="I206" s="238"/>
      <c r="J206" s="247"/>
      <c r="K206" s="255"/>
      <c r="L206" s="213"/>
      <c r="M206" s="319"/>
    </row>
    <row r="207" spans="1:13" ht="33.6" customHeight="1">
      <c r="A207" s="318"/>
      <c r="B207" s="211" t="s">
        <v>179</v>
      </c>
      <c r="C207" s="211" t="s">
        <v>271</v>
      </c>
      <c r="D207" s="212"/>
      <c r="E207" s="228"/>
      <c r="F207" s="229"/>
      <c r="G207" s="215"/>
      <c r="H207" s="244"/>
      <c r="I207" s="238"/>
      <c r="J207" s="247"/>
      <c r="K207" s="255"/>
      <c r="L207" s="213"/>
      <c r="M207" s="319"/>
    </row>
    <row r="208" spans="1:13" s="225" customFormat="1" ht="7.95" customHeight="1">
      <c r="A208" s="318"/>
      <c r="B208" s="211"/>
      <c r="C208" s="211"/>
      <c r="D208" s="212"/>
      <c r="E208" s="228"/>
      <c r="F208" s="229"/>
      <c r="G208" s="215"/>
      <c r="H208" s="248"/>
      <c r="I208" s="238"/>
      <c r="J208" s="247"/>
      <c r="K208" s="255"/>
      <c r="L208" s="213"/>
      <c r="M208" s="319"/>
    </row>
    <row r="209" spans="1:13" ht="27.6">
      <c r="A209" s="318" t="s">
        <v>392</v>
      </c>
      <c r="B209" s="211" t="s">
        <v>179</v>
      </c>
      <c r="C209" s="211" t="s">
        <v>437</v>
      </c>
      <c r="D209" s="212" t="s">
        <v>96</v>
      </c>
      <c r="E209" s="234">
        <v>1</v>
      </c>
      <c r="F209" s="229">
        <v>47500</v>
      </c>
      <c r="G209" s="215">
        <f>E209*F209</f>
        <v>47500</v>
      </c>
      <c r="H209" s="244">
        <v>0</v>
      </c>
      <c r="I209" s="238">
        <f>J209-H209</f>
        <v>0</v>
      </c>
      <c r="J209" s="247">
        <v>0</v>
      </c>
      <c r="K209" s="255">
        <f>F209*H209</f>
        <v>0</v>
      </c>
      <c r="L209" s="213">
        <f>F209*I209</f>
        <v>0</v>
      </c>
      <c r="M209" s="319">
        <f>K209+L209</f>
        <v>0</v>
      </c>
    </row>
    <row r="210" spans="1:13" s="225" customFormat="1" ht="7.95" customHeight="1">
      <c r="A210" s="318"/>
      <c r="B210" s="211"/>
      <c r="C210" s="211"/>
      <c r="D210" s="212"/>
      <c r="E210" s="228"/>
      <c r="F210" s="229"/>
      <c r="G210" s="215"/>
      <c r="H210" s="248"/>
      <c r="I210" s="238"/>
      <c r="J210" s="247"/>
      <c r="K210" s="255"/>
      <c r="L210" s="213"/>
      <c r="M210" s="319"/>
    </row>
    <row r="211" spans="1:13" ht="48.6" customHeight="1">
      <c r="A211" s="318" t="s">
        <v>393</v>
      </c>
      <c r="B211" s="212" t="s">
        <v>179</v>
      </c>
      <c r="C211" s="260" t="s">
        <v>436</v>
      </c>
      <c r="D211" s="212" t="s">
        <v>96</v>
      </c>
      <c r="E211" s="236">
        <v>1</v>
      </c>
      <c r="F211" s="237">
        <v>12000</v>
      </c>
      <c r="G211" s="215">
        <f>E211*F211</f>
        <v>12000</v>
      </c>
      <c r="H211" s="244">
        <v>0</v>
      </c>
      <c r="I211" s="238">
        <f>J211-H211</f>
        <v>0</v>
      </c>
      <c r="J211" s="247">
        <v>0</v>
      </c>
      <c r="K211" s="255">
        <f>F211*H211</f>
        <v>0</v>
      </c>
      <c r="L211" s="213">
        <f>F211*I211</f>
        <v>0</v>
      </c>
      <c r="M211" s="319">
        <f>K211+L211</f>
        <v>0</v>
      </c>
    </row>
    <row r="212" spans="1:13" s="225" customFormat="1" ht="7.95" customHeight="1">
      <c r="A212" s="318"/>
      <c r="B212" s="211"/>
      <c r="C212" s="211"/>
      <c r="D212" s="212"/>
      <c r="E212" s="228"/>
      <c r="F212" s="229"/>
      <c r="G212" s="215"/>
      <c r="H212" s="248"/>
      <c r="I212" s="238"/>
      <c r="J212" s="247"/>
      <c r="K212" s="255"/>
      <c r="L212" s="213"/>
      <c r="M212" s="319"/>
    </row>
    <row r="213" spans="1:13" ht="13.8">
      <c r="A213" s="318" t="s">
        <v>394</v>
      </c>
      <c r="B213" s="211" t="s">
        <v>179</v>
      </c>
      <c r="C213" s="233" t="s">
        <v>438</v>
      </c>
      <c r="D213" s="238" t="s">
        <v>96</v>
      </c>
      <c r="E213" s="234">
        <v>2</v>
      </c>
      <c r="F213" s="229">
        <v>12000</v>
      </c>
      <c r="G213" s="215">
        <f>E213*F213</f>
        <v>24000</v>
      </c>
      <c r="H213" s="244">
        <v>0</v>
      </c>
      <c r="I213" s="238">
        <f>J213-H213</f>
        <v>0</v>
      </c>
      <c r="J213" s="247">
        <v>0</v>
      </c>
      <c r="K213" s="255">
        <f>F213*H213</f>
        <v>0</v>
      </c>
      <c r="L213" s="213">
        <f>F213*I213</f>
        <v>0</v>
      </c>
      <c r="M213" s="319">
        <f>K213+L213</f>
        <v>0</v>
      </c>
    </row>
    <row r="214" spans="1:13" s="225" customFormat="1" ht="7.95" customHeight="1">
      <c r="A214" s="318"/>
      <c r="B214" s="211"/>
      <c r="C214" s="211"/>
      <c r="D214" s="212"/>
      <c r="E214" s="228"/>
      <c r="F214" s="229"/>
      <c r="G214" s="215"/>
      <c r="H214" s="248"/>
      <c r="I214" s="238"/>
      <c r="J214" s="247"/>
      <c r="K214" s="255"/>
      <c r="L214" s="213"/>
      <c r="M214" s="319"/>
    </row>
    <row r="215" spans="1:13" ht="13.8">
      <c r="A215" s="318" t="s">
        <v>395</v>
      </c>
      <c r="B215" s="211" t="s">
        <v>179</v>
      </c>
      <c r="C215" s="233" t="s">
        <v>439</v>
      </c>
      <c r="D215" s="212" t="s">
        <v>96</v>
      </c>
      <c r="E215" s="234">
        <v>1</v>
      </c>
      <c r="F215" s="229">
        <v>10400</v>
      </c>
      <c r="G215" s="215">
        <f>E215*F215</f>
        <v>10400</v>
      </c>
      <c r="H215" s="244">
        <v>0</v>
      </c>
      <c r="I215" s="238">
        <f>J215-H215</f>
        <v>0</v>
      </c>
      <c r="J215" s="247">
        <v>0</v>
      </c>
      <c r="K215" s="255">
        <f>F215*H215</f>
        <v>0</v>
      </c>
      <c r="L215" s="213">
        <f>F215*I215</f>
        <v>0</v>
      </c>
      <c r="M215" s="319">
        <f>K215+L215</f>
        <v>0</v>
      </c>
    </row>
    <row r="216" spans="1:13" s="225" customFormat="1" ht="7.95" customHeight="1">
      <c r="A216" s="318"/>
      <c r="B216" s="211"/>
      <c r="C216" s="211"/>
      <c r="D216" s="212"/>
      <c r="E216" s="228"/>
      <c r="F216" s="229"/>
      <c r="G216" s="215"/>
      <c r="H216" s="248"/>
      <c r="I216" s="238"/>
      <c r="J216" s="247"/>
      <c r="K216" s="255"/>
      <c r="L216" s="213"/>
      <c r="M216" s="319"/>
    </row>
    <row r="217" spans="1:13" ht="17.399999999999999" customHeight="1">
      <c r="A217" s="318" t="s">
        <v>396</v>
      </c>
      <c r="B217" s="211" t="s">
        <v>179</v>
      </c>
      <c r="C217" s="211" t="s">
        <v>440</v>
      </c>
      <c r="D217" s="212" t="s">
        <v>96</v>
      </c>
      <c r="E217" s="228">
        <v>6</v>
      </c>
      <c r="F217" s="229">
        <v>2080</v>
      </c>
      <c r="G217" s="215">
        <f>E217*F217</f>
        <v>12480</v>
      </c>
      <c r="H217" s="244">
        <v>0</v>
      </c>
      <c r="I217" s="238">
        <f>J217-H217</f>
        <v>0</v>
      </c>
      <c r="J217" s="247">
        <v>0</v>
      </c>
      <c r="K217" s="255">
        <f>F217*H217</f>
        <v>0</v>
      </c>
      <c r="L217" s="213">
        <f>F217*I217</f>
        <v>0</v>
      </c>
      <c r="M217" s="319">
        <f>K217+L217</f>
        <v>0</v>
      </c>
    </row>
    <row r="218" spans="1:13" s="225" customFormat="1" ht="7.95" customHeight="1">
      <c r="A218" s="318"/>
      <c r="B218" s="211"/>
      <c r="C218" s="211"/>
      <c r="D218" s="212"/>
      <c r="E218" s="228"/>
      <c r="F218" s="229"/>
      <c r="G218" s="215"/>
      <c r="H218" s="248"/>
      <c r="I218" s="238"/>
      <c r="J218" s="247"/>
      <c r="K218" s="255"/>
      <c r="L218" s="213"/>
      <c r="M218" s="319"/>
    </row>
    <row r="219" spans="1:13" ht="14.4" customHeight="1">
      <c r="A219" s="318"/>
      <c r="B219" s="211" t="s">
        <v>179</v>
      </c>
      <c r="C219" s="211" t="s">
        <v>272</v>
      </c>
      <c r="D219" s="212"/>
      <c r="E219" s="230"/>
      <c r="F219" s="229"/>
      <c r="G219" s="215"/>
      <c r="H219" s="244"/>
      <c r="I219" s="238"/>
      <c r="J219" s="247"/>
      <c r="K219" s="255"/>
      <c r="L219" s="213"/>
      <c r="M219" s="319"/>
    </row>
    <row r="220" spans="1:13" s="225" customFormat="1" ht="7.95" customHeight="1">
      <c r="A220" s="318"/>
      <c r="B220" s="211"/>
      <c r="C220" s="211"/>
      <c r="D220" s="212"/>
      <c r="E220" s="228"/>
      <c r="F220" s="229"/>
      <c r="G220" s="215"/>
      <c r="H220" s="248"/>
      <c r="I220" s="238"/>
      <c r="J220" s="247"/>
      <c r="K220" s="255"/>
      <c r="L220" s="213"/>
      <c r="M220" s="319"/>
    </row>
    <row r="221" spans="1:13" ht="27.6">
      <c r="A221" s="318"/>
      <c r="B221" s="211" t="s">
        <v>179</v>
      </c>
      <c r="C221" s="211" t="s">
        <v>271</v>
      </c>
      <c r="D221" s="212"/>
      <c r="E221" s="228"/>
      <c r="F221" s="229"/>
      <c r="G221" s="215"/>
      <c r="H221" s="244"/>
      <c r="I221" s="238"/>
      <c r="J221" s="247"/>
      <c r="K221" s="255"/>
      <c r="L221" s="213"/>
      <c r="M221" s="319"/>
    </row>
    <row r="222" spans="1:13" s="225" customFormat="1" ht="7.95" customHeight="1">
      <c r="A222" s="318"/>
      <c r="B222" s="211"/>
      <c r="C222" s="211"/>
      <c r="D222" s="212"/>
      <c r="E222" s="228"/>
      <c r="F222" s="229"/>
      <c r="G222" s="215"/>
      <c r="H222" s="248"/>
      <c r="I222" s="238"/>
      <c r="J222" s="247"/>
      <c r="K222" s="255"/>
      <c r="L222" s="213"/>
      <c r="M222" s="319"/>
    </row>
    <row r="223" spans="1:13" ht="41.4">
      <c r="A223" s="318" t="s">
        <v>397</v>
      </c>
      <c r="B223" s="211" t="s">
        <v>179</v>
      </c>
      <c r="C223" s="211" t="s">
        <v>450</v>
      </c>
      <c r="D223" s="212" t="s">
        <v>96</v>
      </c>
      <c r="E223" s="228">
        <v>1</v>
      </c>
      <c r="F223" s="229">
        <v>23950</v>
      </c>
      <c r="G223" s="215">
        <f>E223*F223</f>
        <v>23950</v>
      </c>
      <c r="H223" s="244">
        <v>0</v>
      </c>
      <c r="I223" s="238">
        <f>J223-H223</f>
        <v>0</v>
      </c>
      <c r="J223" s="247">
        <v>0</v>
      </c>
      <c r="K223" s="255">
        <f>F223*H223</f>
        <v>0</v>
      </c>
      <c r="L223" s="213">
        <f>F223*I223</f>
        <v>0</v>
      </c>
      <c r="M223" s="319">
        <f>K223+L223</f>
        <v>0</v>
      </c>
    </row>
    <row r="224" spans="1:13" s="225" customFormat="1" ht="7.95" customHeight="1">
      <c r="A224" s="318"/>
      <c r="B224" s="211"/>
      <c r="C224" s="211"/>
      <c r="D224" s="212"/>
      <c r="E224" s="228"/>
      <c r="F224" s="229"/>
      <c r="G224" s="215"/>
      <c r="H224" s="248"/>
      <c r="I224" s="238"/>
      <c r="J224" s="247"/>
      <c r="K224" s="255"/>
      <c r="L224" s="213"/>
      <c r="M224" s="319"/>
    </row>
    <row r="225" spans="1:13" ht="15" customHeight="1">
      <c r="A225" s="318"/>
      <c r="B225" s="211"/>
      <c r="C225" s="211" t="s">
        <v>451</v>
      </c>
      <c r="D225" s="212"/>
      <c r="E225" s="228"/>
      <c r="F225" s="229"/>
      <c r="G225" s="215"/>
      <c r="H225" s="249"/>
      <c r="I225" s="238"/>
      <c r="J225" s="247"/>
      <c r="K225" s="255"/>
      <c r="L225" s="213"/>
      <c r="M225" s="319"/>
    </row>
    <row r="226" spans="1:13" s="225" customFormat="1" ht="7.95" customHeight="1">
      <c r="A226" s="318"/>
      <c r="B226" s="211"/>
      <c r="C226" s="211"/>
      <c r="D226" s="212"/>
      <c r="E226" s="228"/>
      <c r="F226" s="229"/>
      <c r="G226" s="215"/>
      <c r="H226" s="248"/>
      <c r="I226" s="238"/>
      <c r="J226" s="247"/>
      <c r="K226" s="255"/>
      <c r="L226" s="213"/>
      <c r="M226" s="319"/>
    </row>
    <row r="227" spans="1:13" ht="27.6">
      <c r="A227" s="318"/>
      <c r="B227" s="211"/>
      <c r="C227" s="211" t="s">
        <v>452</v>
      </c>
      <c r="D227" s="212"/>
      <c r="E227" s="228"/>
      <c r="F227" s="229"/>
      <c r="G227" s="215"/>
      <c r="H227" s="249"/>
      <c r="I227" s="238"/>
      <c r="J227" s="247"/>
      <c r="K227" s="255"/>
      <c r="L227" s="213"/>
      <c r="M227" s="319"/>
    </row>
    <row r="228" spans="1:13" s="225" customFormat="1" ht="7.95" customHeight="1">
      <c r="A228" s="318"/>
      <c r="B228" s="211"/>
      <c r="C228" s="211"/>
      <c r="D228" s="212"/>
      <c r="E228" s="228"/>
      <c r="F228" s="229"/>
      <c r="G228" s="215"/>
      <c r="H228" s="248"/>
      <c r="I228" s="238"/>
      <c r="J228" s="247"/>
      <c r="K228" s="255"/>
      <c r="L228" s="213"/>
      <c r="M228" s="319"/>
    </row>
    <row r="229" spans="1:13" ht="27.6">
      <c r="A229" s="318" t="s">
        <v>398</v>
      </c>
      <c r="B229" s="211"/>
      <c r="C229" s="324" t="s">
        <v>453</v>
      </c>
      <c r="D229" s="212" t="s">
        <v>96</v>
      </c>
      <c r="E229" s="228">
        <v>1</v>
      </c>
      <c r="F229" s="229">
        <v>23950</v>
      </c>
      <c r="G229" s="215">
        <f>E229*F229</f>
        <v>23950</v>
      </c>
      <c r="H229" s="244">
        <v>0</v>
      </c>
      <c r="I229" s="238">
        <f>J229-H229</f>
        <v>0</v>
      </c>
      <c r="J229" s="247">
        <v>0</v>
      </c>
      <c r="K229" s="255">
        <f>F229*H229</f>
        <v>0</v>
      </c>
      <c r="L229" s="213">
        <f>F229*I229</f>
        <v>0</v>
      </c>
      <c r="M229" s="319">
        <f>K229+L229</f>
        <v>0</v>
      </c>
    </row>
    <row r="230" spans="1:13" s="225" customFormat="1" ht="7.95" customHeight="1">
      <c r="A230" s="318"/>
      <c r="B230" s="211"/>
      <c r="C230" s="211"/>
      <c r="D230" s="212"/>
      <c r="E230" s="228"/>
      <c r="F230" s="229"/>
      <c r="G230" s="215"/>
      <c r="H230" s="248"/>
      <c r="I230" s="238"/>
      <c r="J230" s="247"/>
      <c r="K230" s="255"/>
      <c r="L230" s="213"/>
      <c r="M230" s="319"/>
    </row>
    <row r="231" spans="1:13" ht="32.4" customHeight="1">
      <c r="A231" s="318" t="s">
        <v>399</v>
      </c>
      <c r="B231" s="211"/>
      <c r="C231" s="324" t="s">
        <v>454</v>
      </c>
      <c r="D231" s="212" t="s">
        <v>96</v>
      </c>
      <c r="E231" s="228">
        <v>1</v>
      </c>
      <c r="F231" s="229">
        <v>8450</v>
      </c>
      <c r="G231" s="215">
        <f>E231*F231</f>
        <v>8450</v>
      </c>
      <c r="H231" s="244">
        <v>0</v>
      </c>
      <c r="I231" s="238">
        <f>J231-H231</f>
        <v>0</v>
      </c>
      <c r="J231" s="247">
        <v>0</v>
      </c>
      <c r="K231" s="255">
        <f>F231*H231</f>
        <v>0</v>
      </c>
      <c r="L231" s="213">
        <f>F231*I231</f>
        <v>0</v>
      </c>
      <c r="M231" s="319">
        <f>K231+L231</f>
        <v>0</v>
      </c>
    </row>
    <row r="232" spans="1:13" s="225" customFormat="1" ht="7.95" customHeight="1">
      <c r="A232" s="318"/>
      <c r="B232" s="211"/>
      <c r="C232" s="211"/>
      <c r="D232" s="212"/>
      <c r="E232" s="228"/>
      <c r="F232" s="229"/>
      <c r="G232" s="215"/>
      <c r="H232" s="248"/>
      <c r="I232" s="238"/>
      <c r="J232" s="247"/>
      <c r="K232" s="255"/>
      <c r="L232" s="213"/>
      <c r="M232" s="319"/>
    </row>
    <row r="233" spans="1:13" ht="18.600000000000001" customHeight="1">
      <c r="A233" s="318"/>
      <c r="B233" s="211" t="s">
        <v>179</v>
      </c>
      <c r="C233" s="210" t="s">
        <v>273</v>
      </c>
      <c r="D233" s="212"/>
      <c r="E233" s="230"/>
      <c r="F233" s="229"/>
      <c r="G233" s="215"/>
      <c r="H233" s="244"/>
      <c r="I233" s="238"/>
      <c r="J233" s="247"/>
      <c r="K233" s="255"/>
      <c r="L233" s="213"/>
      <c r="M233" s="319"/>
    </row>
    <row r="234" spans="1:13" s="225" customFormat="1" ht="7.95" customHeight="1">
      <c r="A234" s="318"/>
      <c r="B234" s="211"/>
      <c r="C234" s="211"/>
      <c r="D234" s="212"/>
      <c r="E234" s="228"/>
      <c r="F234" s="229"/>
      <c r="G234" s="215"/>
      <c r="H234" s="248"/>
      <c r="I234" s="238"/>
      <c r="J234" s="247"/>
      <c r="K234" s="255"/>
      <c r="L234" s="213"/>
      <c r="M234" s="319"/>
    </row>
    <row r="235" spans="1:13" s="225" customFormat="1" ht="30" customHeight="1">
      <c r="A235" s="318"/>
      <c r="B235" s="211" t="s">
        <v>179</v>
      </c>
      <c r="C235" s="211" t="s">
        <v>441</v>
      </c>
      <c r="D235" s="212"/>
      <c r="E235" s="230"/>
      <c r="F235" s="229"/>
      <c r="G235" s="215"/>
      <c r="H235" s="244"/>
      <c r="I235" s="238"/>
      <c r="J235" s="247"/>
      <c r="K235" s="255"/>
      <c r="L235" s="213"/>
      <c r="M235" s="319"/>
    </row>
    <row r="236" spans="1:13" s="225" customFormat="1" ht="7.95" customHeight="1">
      <c r="A236" s="318"/>
      <c r="B236" s="211"/>
      <c r="C236" s="211"/>
      <c r="D236" s="212"/>
      <c r="E236" s="228"/>
      <c r="F236" s="229"/>
      <c r="G236" s="215"/>
      <c r="H236" s="248"/>
      <c r="I236" s="238"/>
      <c r="J236" s="247"/>
      <c r="K236" s="255"/>
      <c r="L236" s="213"/>
      <c r="M236" s="319"/>
    </row>
    <row r="237" spans="1:13" s="225" customFormat="1" ht="27.6">
      <c r="A237" s="318" t="s">
        <v>400</v>
      </c>
      <c r="B237" s="211" t="s">
        <v>179</v>
      </c>
      <c r="C237" s="324" t="s">
        <v>455</v>
      </c>
      <c r="D237" s="212"/>
      <c r="E237" s="228"/>
      <c r="F237" s="229"/>
      <c r="G237" s="215"/>
      <c r="H237" s="248"/>
      <c r="I237" s="238"/>
      <c r="J237" s="247"/>
      <c r="K237" s="255"/>
      <c r="L237" s="213"/>
      <c r="M237" s="319"/>
    </row>
    <row r="238" spans="1:13" s="225" customFormat="1" ht="7.95" customHeight="1">
      <c r="A238" s="318"/>
      <c r="B238" s="211"/>
      <c r="C238" s="211"/>
      <c r="D238" s="212"/>
      <c r="E238" s="228"/>
      <c r="F238" s="229"/>
      <c r="G238" s="215"/>
      <c r="H238" s="248"/>
      <c r="I238" s="238"/>
      <c r="J238" s="247"/>
      <c r="K238" s="255"/>
      <c r="L238" s="213"/>
      <c r="M238" s="319"/>
    </row>
    <row r="239" spans="1:13" s="225" customFormat="1" ht="27.6">
      <c r="A239" s="318"/>
      <c r="B239" s="211"/>
      <c r="C239" s="324" t="s">
        <v>456</v>
      </c>
      <c r="D239" s="212" t="s">
        <v>96</v>
      </c>
      <c r="E239" s="228">
        <v>1</v>
      </c>
      <c r="F239" s="229">
        <v>12560</v>
      </c>
      <c r="G239" s="215">
        <f>E239*F239</f>
        <v>12560</v>
      </c>
      <c r="H239" s="244">
        <v>0</v>
      </c>
      <c r="I239" s="238">
        <f>J239-H239</f>
        <v>0</v>
      </c>
      <c r="J239" s="247">
        <v>0</v>
      </c>
      <c r="K239" s="255">
        <f>F239*H239</f>
        <v>0</v>
      </c>
      <c r="L239" s="213">
        <f>F239*I239</f>
        <v>0</v>
      </c>
      <c r="M239" s="319">
        <f>K239+L239</f>
        <v>0</v>
      </c>
    </row>
    <row r="240" spans="1:13" s="225" customFormat="1" ht="7.95" customHeight="1">
      <c r="A240" s="318"/>
      <c r="B240" s="211"/>
      <c r="C240" s="211"/>
      <c r="D240" s="212"/>
      <c r="E240" s="228"/>
      <c r="F240" s="229"/>
      <c r="G240" s="215"/>
      <c r="H240" s="248"/>
      <c r="I240" s="238"/>
      <c r="J240" s="247"/>
      <c r="K240" s="255"/>
      <c r="L240" s="213"/>
      <c r="M240" s="319"/>
    </row>
    <row r="241" spans="1:13" s="225" customFormat="1" ht="27.6">
      <c r="A241" s="318" t="s">
        <v>401</v>
      </c>
      <c r="B241" s="211"/>
      <c r="C241" s="324" t="s">
        <v>457</v>
      </c>
      <c r="D241" s="212" t="s">
        <v>96</v>
      </c>
      <c r="E241" s="228">
        <v>1</v>
      </c>
      <c r="F241" s="229">
        <v>8450</v>
      </c>
      <c r="G241" s="215">
        <f>+E241*F241</f>
        <v>8450</v>
      </c>
      <c r="H241" s="244">
        <v>0</v>
      </c>
      <c r="I241" s="238">
        <f>J241-H241</f>
        <v>0</v>
      </c>
      <c r="J241" s="247">
        <v>0</v>
      </c>
      <c r="K241" s="255">
        <f>F241*H241</f>
        <v>0</v>
      </c>
      <c r="L241" s="213">
        <f>F241*I241</f>
        <v>0</v>
      </c>
      <c r="M241" s="319">
        <f>K241+L241</f>
        <v>0</v>
      </c>
    </row>
    <row r="242" spans="1:13" s="225" customFormat="1" ht="7.95" customHeight="1">
      <c r="A242" s="318"/>
      <c r="B242" s="211"/>
      <c r="C242" s="211"/>
      <c r="D242" s="212"/>
      <c r="E242" s="228"/>
      <c r="F242" s="229"/>
      <c r="G242" s="215"/>
      <c r="H242" s="248"/>
      <c r="I242" s="238"/>
      <c r="J242" s="247"/>
      <c r="K242" s="255"/>
      <c r="L242" s="213"/>
      <c r="M242" s="319"/>
    </row>
    <row r="243" spans="1:13" ht="27.6">
      <c r="A243" s="318" t="s">
        <v>402</v>
      </c>
      <c r="B243" s="211" t="s">
        <v>179</v>
      </c>
      <c r="C243" s="324" t="s">
        <v>458</v>
      </c>
      <c r="D243" s="212" t="s">
        <v>96</v>
      </c>
      <c r="E243" s="230">
        <v>1</v>
      </c>
      <c r="F243" s="229">
        <v>20800</v>
      </c>
      <c r="G243" s="215">
        <f>E243*F243</f>
        <v>20800</v>
      </c>
      <c r="H243" s="244">
        <v>0</v>
      </c>
      <c r="I243" s="238">
        <f>J243-H243</f>
        <v>0</v>
      </c>
      <c r="J243" s="247">
        <v>0</v>
      </c>
      <c r="K243" s="255">
        <f>F243*H243</f>
        <v>0</v>
      </c>
      <c r="L243" s="213">
        <f>F243*I243</f>
        <v>0</v>
      </c>
      <c r="M243" s="319">
        <f>K243+L243</f>
        <v>0</v>
      </c>
    </row>
    <row r="244" spans="1:13" s="225" customFormat="1" ht="7.95" customHeight="1">
      <c r="A244" s="318"/>
      <c r="B244" s="211"/>
      <c r="C244" s="211"/>
      <c r="D244" s="212"/>
      <c r="E244" s="228"/>
      <c r="F244" s="229"/>
      <c r="G244" s="215"/>
      <c r="H244" s="248"/>
      <c r="I244" s="238"/>
      <c r="J244" s="247"/>
      <c r="K244" s="255"/>
      <c r="L244" s="213"/>
      <c r="M244" s="319"/>
    </row>
    <row r="245" spans="1:13" ht="14.4" customHeight="1">
      <c r="A245" s="318"/>
      <c r="B245" s="211" t="s">
        <v>179</v>
      </c>
      <c r="C245" s="210" t="s">
        <v>274</v>
      </c>
      <c r="D245" s="212"/>
      <c r="E245" s="228"/>
      <c r="F245" s="229"/>
      <c r="G245" s="215"/>
      <c r="H245" s="244"/>
      <c r="I245" s="238"/>
      <c r="J245" s="247"/>
      <c r="K245" s="255"/>
      <c r="L245" s="213"/>
      <c r="M245" s="319"/>
    </row>
    <row r="246" spans="1:13" s="225" customFormat="1" ht="7.95" customHeight="1">
      <c r="A246" s="318"/>
      <c r="B246" s="211"/>
      <c r="C246" s="211"/>
      <c r="D246" s="212"/>
      <c r="E246" s="228"/>
      <c r="F246" s="229"/>
      <c r="G246" s="215"/>
      <c r="H246" s="248"/>
      <c r="I246" s="238"/>
      <c r="J246" s="247"/>
      <c r="K246" s="255"/>
      <c r="L246" s="213"/>
      <c r="M246" s="319"/>
    </row>
    <row r="247" spans="1:13" ht="13.8">
      <c r="A247" s="318"/>
      <c r="B247" s="211" t="s">
        <v>179</v>
      </c>
      <c r="C247" s="259" t="s">
        <v>442</v>
      </c>
      <c r="D247" s="212"/>
      <c r="E247" s="230"/>
      <c r="F247" s="229"/>
      <c r="G247" s="215"/>
      <c r="H247" s="244"/>
      <c r="I247" s="238"/>
      <c r="J247" s="247"/>
      <c r="K247" s="255"/>
      <c r="L247" s="213"/>
      <c r="M247" s="319"/>
    </row>
    <row r="248" spans="1:13" s="225" customFormat="1" ht="7.95" customHeight="1">
      <c r="A248" s="318"/>
      <c r="B248" s="211"/>
      <c r="C248" s="211"/>
      <c r="D248" s="212"/>
      <c r="E248" s="228"/>
      <c r="F248" s="229"/>
      <c r="G248" s="215"/>
      <c r="H248" s="248"/>
      <c r="I248" s="238"/>
      <c r="J248" s="247"/>
      <c r="K248" s="255"/>
      <c r="L248" s="213"/>
      <c r="M248" s="319"/>
    </row>
    <row r="249" spans="1:13" ht="35.4" customHeight="1">
      <c r="A249" s="318" t="s">
        <v>403</v>
      </c>
      <c r="B249" s="211" t="s">
        <v>179</v>
      </c>
      <c r="C249" s="324" t="s">
        <v>459</v>
      </c>
      <c r="D249" s="212" t="s">
        <v>96</v>
      </c>
      <c r="E249" s="230">
        <v>1</v>
      </c>
      <c r="F249" s="229">
        <v>29000</v>
      </c>
      <c r="G249" s="215">
        <f>E249*F249</f>
        <v>29000</v>
      </c>
      <c r="H249" s="244">
        <v>0</v>
      </c>
      <c r="I249" s="238">
        <f>J249-H249</f>
        <v>0</v>
      </c>
      <c r="J249" s="247">
        <v>0</v>
      </c>
      <c r="K249" s="255">
        <f>F249*H249</f>
        <v>0</v>
      </c>
      <c r="L249" s="213">
        <f>F249*I249</f>
        <v>0</v>
      </c>
      <c r="M249" s="319">
        <f>K249+L249</f>
        <v>0</v>
      </c>
    </row>
    <row r="250" spans="1:13" s="225" customFormat="1" ht="7.95" customHeight="1">
      <c r="A250" s="318"/>
      <c r="B250" s="211"/>
      <c r="C250" s="211"/>
      <c r="D250" s="212"/>
      <c r="E250" s="228"/>
      <c r="F250" s="229"/>
      <c r="G250" s="215"/>
      <c r="H250" s="248"/>
      <c r="I250" s="238"/>
      <c r="J250" s="247"/>
      <c r="K250" s="255"/>
      <c r="L250" s="213"/>
      <c r="M250" s="319"/>
    </row>
    <row r="251" spans="1:13" ht="27.6" customHeight="1">
      <c r="A251" s="318" t="s">
        <v>404</v>
      </c>
      <c r="B251" s="211" t="s">
        <v>179</v>
      </c>
      <c r="C251" s="324" t="s">
        <v>460</v>
      </c>
      <c r="D251" s="212" t="s">
        <v>96</v>
      </c>
      <c r="E251" s="228">
        <v>1</v>
      </c>
      <c r="F251" s="229">
        <v>11360</v>
      </c>
      <c r="G251" s="215">
        <f>E251*F251</f>
        <v>11360</v>
      </c>
      <c r="H251" s="244">
        <v>0</v>
      </c>
      <c r="I251" s="238">
        <f>J251-H251</f>
        <v>0</v>
      </c>
      <c r="J251" s="247">
        <v>0</v>
      </c>
      <c r="K251" s="255">
        <f>F251*H251</f>
        <v>0</v>
      </c>
      <c r="L251" s="213">
        <f>F251*I251</f>
        <v>0</v>
      </c>
      <c r="M251" s="319">
        <f>K251+L251</f>
        <v>0</v>
      </c>
    </row>
    <row r="252" spans="1:13" s="225" customFormat="1" ht="7.95" customHeight="1">
      <c r="A252" s="318"/>
      <c r="B252" s="211"/>
      <c r="C252" s="211"/>
      <c r="D252" s="212"/>
      <c r="E252" s="228"/>
      <c r="F252" s="229"/>
      <c r="G252" s="215"/>
      <c r="H252" s="248"/>
      <c r="I252" s="238"/>
      <c r="J252" s="247"/>
      <c r="K252" s="255"/>
      <c r="L252" s="213"/>
      <c r="M252" s="319"/>
    </row>
    <row r="253" spans="1:13" ht="13.95" customHeight="1">
      <c r="A253" s="318" t="s">
        <v>405</v>
      </c>
      <c r="B253" s="211" t="s">
        <v>179</v>
      </c>
      <c r="C253" s="211" t="s">
        <v>443</v>
      </c>
      <c r="D253" s="212" t="s">
        <v>96</v>
      </c>
      <c r="E253" s="228">
        <v>1</v>
      </c>
      <c r="F253" s="229">
        <v>16200</v>
      </c>
      <c r="G253" s="215">
        <f>E253*F253</f>
        <v>16200</v>
      </c>
      <c r="H253" s="244">
        <v>0</v>
      </c>
      <c r="I253" s="238">
        <f>J253-H253</f>
        <v>0</v>
      </c>
      <c r="J253" s="247">
        <v>0</v>
      </c>
      <c r="K253" s="255">
        <f>F253*H253</f>
        <v>0</v>
      </c>
      <c r="L253" s="213">
        <f>F253*I253</f>
        <v>0</v>
      </c>
      <c r="M253" s="319">
        <f>K253+L253</f>
        <v>0</v>
      </c>
    </row>
    <row r="254" spans="1:13" s="225" customFormat="1" ht="7.95" customHeight="1">
      <c r="A254" s="318"/>
      <c r="B254" s="211"/>
      <c r="C254" s="211"/>
      <c r="D254" s="212"/>
      <c r="E254" s="228"/>
      <c r="F254" s="229"/>
      <c r="G254" s="215"/>
      <c r="H254" s="248"/>
      <c r="I254" s="238"/>
      <c r="J254" s="247"/>
      <c r="K254" s="255"/>
      <c r="L254" s="213"/>
      <c r="M254" s="319"/>
    </row>
    <row r="255" spans="1:13" ht="13.8">
      <c r="A255" s="318" t="s">
        <v>406</v>
      </c>
      <c r="B255" s="211" t="s">
        <v>179</v>
      </c>
      <c r="C255" s="210" t="s">
        <v>275</v>
      </c>
      <c r="D255" s="212" t="s">
        <v>179</v>
      </c>
      <c r="E255" s="230"/>
      <c r="F255" s="229"/>
      <c r="G255" s="215"/>
      <c r="H255" s="244"/>
      <c r="I255" s="238"/>
      <c r="J255" s="247"/>
      <c r="K255" s="255"/>
      <c r="L255" s="213"/>
      <c r="M255" s="319"/>
    </row>
    <row r="256" spans="1:13" s="225" customFormat="1" ht="7.95" customHeight="1">
      <c r="A256" s="318"/>
      <c r="B256" s="211"/>
      <c r="C256" s="211"/>
      <c r="D256" s="212"/>
      <c r="E256" s="228"/>
      <c r="F256" s="229"/>
      <c r="G256" s="215"/>
      <c r="H256" s="248"/>
      <c r="I256" s="238"/>
      <c r="J256" s="247"/>
      <c r="K256" s="255"/>
      <c r="L256" s="213"/>
      <c r="M256" s="319"/>
    </row>
    <row r="257" spans="1:13" ht="27.6">
      <c r="A257" s="318" t="s">
        <v>407</v>
      </c>
      <c r="B257" s="211" t="s">
        <v>179</v>
      </c>
      <c r="C257" s="211" t="s">
        <v>449</v>
      </c>
      <c r="D257" s="212" t="s">
        <v>96</v>
      </c>
      <c r="E257" s="228">
        <v>2</v>
      </c>
      <c r="F257" s="229">
        <v>45</v>
      </c>
      <c r="G257" s="215">
        <f>E257*F257</f>
        <v>90</v>
      </c>
      <c r="H257" s="244">
        <v>0</v>
      </c>
      <c r="I257" s="238">
        <f>J257-H257</f>
        <v>0</v>
      </c>
      <c r="J257" s="247">
        <v>0</v>
      </c>
      <c r="K257" s="255">
        <f>F257*H257</f>
        <v>0</v>
      </c>
      <c r="L257" s="213">
        <f>F257*I257</f>
        <v>0</v>
      </c>
      <c r="M257" s="319">
        <f>K257+L257</f>
        <v>0</v>
      </c>
    </row>
    <row r="258" spans="1:13" s="225" customFormat="1" ht="7.95" customHeight="1">
      <c r="A258" s="318"/>
      <c r="B258" s="211"/>
      <c r="C258" s="211"/>
      <c r="D258" s="212"/>
      <c r="E258" s="228"/>
      <c r="F258" s="229"/>
      <c r="G258" s="215"/>
      <c r="H258" s="248"/>
      <c r="I258" s="238"/>
      <c r="J258" s="247"/>
      <c r="K258" s="255"/>
      <c r="L258" s="213"/>
      <c r="M258" s="319"/>
    </row>
    <row r="259" spans="1:13" ht="16.2" customHeight="1">
      <c r="A259" s="318" t="s">
        <v>408</v>
      </c>
      <c r="B259" s="211" t="s">
        <v>179</v>
      </c>
      <c r="C259" s="211" t="s">
        <v>276</v>
      </c>
      <c r="D259" s="212" t="s">
        <v>96</v>
      </c>
      <c r="E259" s="228">
        <v>2</v>
      </c>
      <c r="F259" s="229">
        <v>260</v>
      </c>
      <c r="G259" s="215">
        <f>E259*F259</f>
        <v>520</v>
      </c>
      <c r="H259" s="244">
        <v>0</v>
      </c>
      <c r="I259" s="238">
        <f>J259-H259</f>
        <v>0</v>
      </c>
      <c r="J259" s="247">
        <v>0</v>
      </c>
      <c r="K259" s="255">
        <f>F259*H259</f>
        <v>0</v>
      </c>
      <c r="L259" s="213">
        <f>F259*I259</f>
        <v>0</v>
      </c>
      <c r="M259" s="319">
        <f>K259+L259</f>
        <v>0</v>
      </c>
    </row>
    <row r="260" spans="1:13" s="225" customFormat="1" ht="7.95" customHeight="1">
      <c r="A260" s="318"/>
      <c r="B260" s="211"/>
      <c r="C260" s="211"/>
      <c r="D260" s="212"/>
      <c r="E260" s="228"/>
      <c r="F260" s="229"/>
      <c r="G260" s="215"/>
      <c r="H260" s="248"/>
      <c r="I260" s="238"/>
      <c r="J260" s="247"/>
      <c r="K260" s="255"/>
      <c r="L260" s="213"/>
      <c r="M260" s="319"/>
    </row>
    <row r="261" spans="1:13" ht="14.4" customHeight="1">
      <c r="A261" s="318"/>
      <c r="B261" s="211" t="s">
        <v>179</v>
      </c>
      <c r="C261" s="211" t="s">
        <v>277</v>
      </c>
      <c r="D261" s="212"/>
      <c r="E261" s="228"/>
      <c r="F261" s="229"/>
      <c r="G261" s="215"/>
      <c r="H261" s="244"/>
      <c r="I261" s="238"/>
      <c r="J261" s="247"/>
      <c r="K261" s="255"/>
      <c r="L261" s="213"/>
      <c r="M261" s="319"/>
    </row>
    <row r="262" spans="1:13" s="225" customFormat="1" ht="7.95" customHeight="1">
      <c r="A262" s="318"/>
      <c r="B262" s="211"/>
      <c r="C262" s="211"/>
      <c r="D262" s="212"/>
      <c r="E262" s="228"/>
      <c r="F262" s="229"/>
      <c r="G262" s="215"/>
      <c r="H262" s="248"/>
      <c r="I262" s="238"/>
      <c r="J262" s="247"/>
      <c r="K262" s="255"/>
      <c r="L262" s="213"/>
      <c r="M262" s="319"/>
    </row>
    <row r="263" spans="1:13" ht="14.4" customHeight="1">
      <c r="A263" s="318" t="s">
        <v>409</v>
      </c>
      <c r="B263" s="211" t="s">
        <v>179</v>
      </c>
      <c r="C263" s="211" t="s">
        <v>312</v>
      </c>
      <c r="D263" s="212" t="s">
        <v>96</v>
      </c>
      <c r="E263" s="230">
        <v>2</v>
      </c>
      <c r="F263" s="229">
        <v>160</v>
      </c>
      <c r="G263" s="215">
        <f>E263*F263</f>
        <v>320</v>
      </c>
      <c r="H263" s="244">
        <v>0</v>
      </c>
      <c r="I263" s="238">
        <f>J263-H263</f>
        <v>0</v>
      </c>
      <c r="J263" s="247">
        <v>0</v>
      </c>
      <c r="K263" s="255">
        <f>F263*H263</f>
        <v>0</v>
      </c>
      <c r="L263" s="213">
        <f>F263*I263</f>
        <v>0</v>
      </c>
      <c r="M263" s="319">
        <f>K263+L263</f>
        <v>0</v>
      </c>
    </row>
    <row r="264" spans="1:13" s="225" customFormat="1" ht="7.95" customHeight="1">
      <c r="A264" s="318"/>
      <c r="B264" s="211"/>
      <c r="C264" s="211"/>
      <c r="D264" s="212"/>
      <c r="E264" s="228"/>
      <c r="F264" s="229"/>
      <c r="G264" s="215"/>
      <c r="H264" s="248"/>
      <c r="I264" s="238"/>
      <c r="J264" s="247"/>
      <c r="K264" s="255"/>
      <c r="L264" s="213"/>
      <c r="M264" s="319"/>
    </row>
    <row r="265" spans="1:13" ht="14.4" customHeight="1">
      <c r="A265" s="318" t="s">
        <v>410</v>
      </c>
      <c r="B265" s="211" t="s">
        <v>179</v>
      </c>
      <c r="C265" s="211" t="s">
        <v>278</v>
      </c>
      <c r="D265" s="212" t="s">
        <v>96</v>
      </c>
      <c r="E265" s="228">
        <v>2</v>
      </c>
      <c r="F265" s="229">
        <v>260</v>
      </c>
      <c r="G265" s="215">
        <f>E265*F265</f>
        <v>520</v>
      </c>
      <c r="H265" s="244">
        <v>0</v>
      </c>
      <c r="I265" s="238">
        <f>J265-H265</f>
        <v>0</v>
      </c>
      <c r="J265" s="247">
        <v>0</v>
      </c>
      <c r="K265" s="255">
        <f>F265*H265</f>
        <v>0</v>
      </c>
      <c r="L265" s="213">
        <f>F265*I265</f>
        <v>0</v>
      </c>
      <c r="M265" s="319">
        <f>K265+L265</f>
        <v>0</v>
      </c>
    </row>
    <row r="266" spans="1:13" s="225" customFormat="1" ht="7.95" customHeight="1">
      <c r="A266" s="318"/>
      <c r="B266" s="211"/>
      <c r="C266" s="211"/>
      <c r="D266" s="212"/>
      <c r="E266" s="228"/>
      <c r="F266" s="229"/>
      <c r="G266" s="215"/>
      <c r="H266" s="248"/>
      <c r="I266" s="238"/>
      <c r="J266" s="247"/>
      <c r="K266" s="255"/>
      <c r="L266" s="213"/>
      <c r="M266" s="319"/>
    </row>
    <row r="267" spans="1:13" ht="14.4" customHeight="1">
      <c r="A267" s="318" t="s">
        <v>135</v>
      </c>
      <c r="B267" s="211" t="s">
        <v>179</v>
      </c>
      <c r="C267" s="210" t="s">
        <v>279</v>
      </c>
      <c r="D267" s="212"/>
      <c r="E267" s="230"/>
      <c r="F267" s="229"/>
      <c r="G267" s="215"/>
      <c r="H267" s="244"/>
      <c r="I267" s="238"/>
      <c r="J267" s="247"/>
      <c r="K267" s="255"/>
      <c r="L267" s="213"/>
      <c r="M267" s="319"/>
    </row>
    <row r="268" spans="1:13" s="225" customFormat="1" ht="7.95" customHeight="1">
      <c r="A268" s="318"/>
      <c r="B268" s="211"/>
      <c r="C268" s="211"/>
      <c r="D268" s="212"/>
      <c r="E268" s="228"/>
      <c r="F268" s="229"/>
      <c r="G268" s="215"/>
      <c r="H268" s="248"/>
      <c r="I268" s="238"/>
      <c r="J268" s="247"/>
      <c r="K268" s="255"/>
      <c r="L268" s="213"/>
      <c r="M268" s="319"/>
    </row>
    <row r="269" spans="1:13" ht="46.2" customHeight="1">
      <c r="A269" s="318" t="s">
        <v>136</v>
      </c>
      <c r="B269" s="211" t="s">
        <v>280</v>
      </c>
      <c r="C269" s="210" t="s">
        <v>156</v>
      </c>
      <c r="D269" s="212"/>
      <c r="E269" s="228"/>
      <c r="F269" s="229"/>
      <c r="G269" s="215"/>
      <c r="H269" s="244"/>
      <c r="I269" s="238"/>
      <c r="J269" s="247"/>
      <c r="K269" s="255"/>
      <c r="L269" s="213"/>
      <c r="M269" s="319"/>
    </row>
    <row r="270" spans="1:13" s="225" customFormat="1" ht="7.95" customHeight="1">
      <c r="A270" s="318"/>
      <c r="B270" s="211"/>
      <c r="C270" s="211"/>
      <c r="D270" s="212"/>
      <c r="E270" s="228"/>
      <c r="F270" s="229"/>
      <c r="G270" s="215"/>
      <c r="H270" s="248"/>
      <c r="I270" s="238"/>
      <c r="J270" s="247"/>
      <c r="K270" s="255"/>
      <c r="L270" s="213"/>
      <c r="M270" s="319"/>
    </row>
    <row r="271" spans="1:13" ht="13.95" customHeight="1">
      <c r="A271" s="318"/>
      <c r="B271" s="211" t="s">
        <v>179</v>
      </c>
      <c r="C271" s="211" t="s">
        <v>444</v>
      </c>
      <c r="D271" s="212"/>
      <c r="E271" s="230"/>
      <c r="F271" s="229"/>
      <c r="G271" s="215"/>
      <c r="H271" s="244"/>
      <c r="I271" s="238"/>
      <c r="J271" s="247"/>
      <c r="K271" s="255"/>
      <c r="L271" s="213"/>
      <c r="M271" s="319"/>
    </row>
    <row r="272" spans="1:13" s="225" customFormat="1" ht="7.95" customHeight="1">
      <c r="A272" s="318"/>
      <c r="B272" s="211"/>
      <c r="C272" s="211"/>
      <c r="D272" s="212"/>
      <c r="E272" s="228"/>
      <c r="F272" s="229"/>
      <c r="G272" s="215"/>
      <c r="H272" s="248"/>
      <c r="I272" s="238"/>
      <c r="J272" s="247"/>
      <c r="K272" s="255"/>
      <c r="L272" s="213"/>
      <c r="M272" s="319"/>
    </row>
    <row r="273" spans="1:13" ht="14.4" customHeight="1">
      <c r="A273" s="318"/>
      <c r="B273" s="211" t="s">
        <v>179</v>
      </c>
      <c r="C273" s="211" t="s">
        <v>281</v>
      </c>
      <c r="D273" s="212"/>
      <c r="E273" s="230"/>
      <c r="F273" s="229"/>
      <c r="G273" s="215"/>
      <c r="H273" s="244"/>
      <c r="I273" s="238"/>
      <c r="J273" s="247"/>
      <c r="K273" s="255"/>
      <c r="L273" s="213"/>
      <c r="M273" s="319"/>
    </row>
    <row r="274" spans="1:13" s="225" customFormat="1" ht="7.95" customHeight="1">
      <c r="A274" s="318"/>
      <c r="B274" s="211"/>
      <c r="C274" s="211"/>
      <c r="D274" s="212"/>
      <c r="E274" s="228"/>
      <c r="F274" s="229"/>
      <c r="G274" s="215"/>
      <c r="H274" s="248"/>
      <c r="I274" s="238"/>
      <c r="J274" s="247"/>
      <c r="K274" s="255"/>
      <c r="L274" s="213"/>
      <c r="M274" s="319"/>
    </row>
    <row r="275" spans="1:13" ht="14.4" customHeight="1">
      <c r="A275" s="318" t="s">
        <v>411</v>
      </c>
      <c r="B275" s="211" t="s">
        <v>179</v>
      </c>
      <c r="C275" s="211" t="s">
        <v>282</v>
      </c>
      <c r="D275" s="212" t="s">
        <v>121</v>
      </c>
      <c r="E275" s="228">
        <v>25</v>
      </c>
      <c r="F275" s="229">
        <v>2000</v>
      </c>
      <c r="G275" s="215">
        <f>E275*F275</f>
        <v>50000</v>
      </c>
      <c r="H275" s="244">
        <v>0</v>
      </c>
      <c r="I275" s="238">
        <f>J275-H275</f>
        <v>0</v>
      </c>
      <c r="J275" s="247">
        <v>0</v>
      </c>
      <c r="K275" s="255">
        <f>F275*H275</f>
        <v>0</v>
      </c>
      <c r="L275" s="213">
        <f>F275*I275</f>
        <v>0</v>
      </c>
      <c r="M275" s="319">
        <f>K275+L275</f>
        <v>0</v>
      </c>
    </row>
    <row r="276" spans="1:13" s="225" customFormat="1" ht="7.95" customHeight="1">
      <c r="A276" s="318"/>
      <c r="B276" s="211"/>
      <c r="C276" s="211"/>
      <c r="D276" s="212"/>
      <c r="E276" s="228"/>
      <c r="F276" s="229"/>
      <c r="G276" s="215"/>
      <c r="H276" s="248"/>
      <c r="I276" s="238"/>
      <c r="J276" s="247"/>
      <c r="K276" s="255"/>
      <c r="L276" s="213"/>
      <c r="M276" s="319"/>
    </row>
    <row r="277" spans="1:13" ht="13.8">
      <c r="A277" s="318"/>
      <c r="B277" s="211" t="s">
        <v>179</v>
      </c>
      <c r="C277" s="210" t="s">
        <v>445</v>
      </c>
      <c r="D277" s="212"/>
      <c r="E277" s="228"/>
      <c r="F277" s="229"/>
      <c r="G277" s="215"/>
      <c r="H277" s="248"/>
      <c r="I277" s="238"/>
      <c r="J277" s="247"/>
      <c r="K277" s="255"/>
      <c r="L277" s="213"/>
      <c r="M277" s="319"/>
    </row>
    <row r="278" spans="1:13" s="225" customFormat="1" ht="7.95" customHeight="1">
      <c r="A278" s="318"/>
      <c r="B278" s="211"/>
      <c r="C278" s="211"/>
      <c r="D278" s="212"/>
      <c r="E278" s="228"/>
      <c r="F278" s="229"/>
      <c r="G278" s="215"/>
      <c r="H278" s="248"/>
      <c r="I278" s="238"/>
      <c r="J278" s="247"/>
      <c r="K278" s="255"/>
      <c r="L278" s="213"/>
      <c r="M278" s="319"/>
    </row>
    <row r="279" spans="1:13" ht="13.8">
      <c r="A279" s="318" t="s">
        <v>412</v>
      </c>
      <c r="B279" s="211" t="s">
        <v>179</v>
      </c>
      <c r="C279" s="211" t="s">
        <v>283</v>
      </c>
      <c r="D279" s="212" t="s">
        <v>121</v>
      </c>
      <c r="E279" s="230">
        <v>30</v>
      </c>
      <c r="F279" s="229">
        <v>1200</v>
      </c>
      <c r="G279" s="215">
        <f>E279*F279</f>
        <v>36000</v>
      </c>
      <c r="H279" s="244">
        <v>0</v>
      </c>
      <c r="I279" s="238">
        <f>J279-H279</f>
        <v>0</v>
      </c>
      <c r="J279" s="247">
        <v>0</v>
      </c>
      <c r="K279" s="255">
        <f>F279*H279</f>
        <v>0</v>
      </c>
      <c r="L279" s="213">
        <f>F279*I279</f>
        <v>0</v>
      </c>
      <c r="M279" s="319">
        <f>K279+L279</f>
        <v>0</v>
      </c>
    </row>
    <row r="280" spans="1:13" s="225" customFormat="1" ht="7.95" customHeight="1">
      <c r="A280" s="318"/>
      <c r="B280" s="211"/>
      <c r="C280" s="211"/>
      <c r="D280" s="212"/>
      <c r="E280" s="228"/>
      <c r="F280" s="229"/>
      <c r="G280" s="215"/>
      <c r="H280" s="248"/>
      <c r="I280" s="238"/>
      <c r="J280" s="247"/>
      <c r="K280" s="255"/>
      <c r="L280" s="213"/>
      <c r="M280" s="319"/>
    </row>
    <row r="281" spans="1:13" ht="14.4" customHeight="1">
      <c r="A281" s="318"/>
      <c r="B281" s="211" t="s">
        <v>284</v>
      </c>
      <c r="C281" s="211" t="s">
        <v>285</v>
      </c>
      <c r="D281" s="212"/>
      <c r="E281" s="228"/>
      <c r="F281" s="229"/>
      <c r="G281" s="215"/>
      <c r="H281" s="244"/>
      <c r="I281" s="238"/>
      <c r="J281" s="247"/>
      <c r="K281" s="255"/>
      <c r="L281" s="213"/>
      <c r="M281" s="319"/>
    </row>
    <row r="282" spans="1:13" s="225" customFormat="1" ht="7.95" customHeight="1">
      <c r="A282" s="318"/>
      <c r="B282" s="211"/>
      <c r="C282" s="211"/>
      <c r="D282" s="212"/>
      <c r="E282" s="228"/>
      <c r="F282" s="229"/>
      <c r="G282" s="215"/>
      <c r="H282" s="248"/>
      <c r="I282" s="238"/>
      <c r="J282" s="247"/>
      <c r="K282" s="255"/>
      <c r="L282" s="213"/>
      <c r="M282" s="319"/>
    </row>
    <row r="283" spans="1:13" ht="13.95" customHeight="1">
      <c r="A283" s="318" t="s">
        <v>413</v>
      </c>
      <c r="B283" s="211" t="s">
        <v>179</v>
      </c>
      <c r="C283" s="211" t="s">
        <v>286</v>
      </c>
      <c r="D283" s="212" t="s">
        <v>121</v>
      </c>
      <c r="E283" s="228">
        <v>12</v>
      </c>
      <c r="F283" s="229">
        <v>1200</v>
      </c>
      <c r="G283" s="215">
        <f>E283*F283</f>
        <v>14400</v>
      </c>
      <c r="H283" s="244">
        <v>0</v>
      </c>
      <c r="I283" s="238">
        <f>J283-H283</f>
        <v>0</v>
      </c>
      <c r="J283" s="247">
        <v>0</v>
      </c>
      <c r="K283" s="255">
        <f>F283*H283</f>
        <v>0</v>
      </c>
      <c r="L283" s="213">
        <f>F283*I283</f>
        <v>0</v>
      </c>
      <c r="M283" s="319">
        <f>K283+L283</f>
        <v>0</v>
      </c>
    </row>
    <row r="284" spans="1:13" s="225" customFormat="1" ht="7.95" customHeight="1">
      <c r="A284" s="318"/>
      <c r="B284" s="211"/>
      <c r="C284" s="211"/>
      <c r="D284" s="212"/>
      <c r="E284" s="228"/>
      <c r="F284" s="229"/>
      <c r="G284" s="215"/>
      <c r="H284" s="248"/>
      <c r="I284" s="238"/>
      <c r="J284" s="247"/>
      <c r="K284" s="255"/>
      <c r="L284" s="213"/>
      <c r="M284" s="319"/>
    </row>
    <row r="285" spans="1:13" ht="13.95" customHeight="1">
      <c r="A285" s="318"/>
      <c r="B285" s="211" t="s">
        <v>287</v>
      </c>
      <c r="C285" s="210" t="s">
        <v>288</v>
      </c>
      <c r="D285" s="212"/>
      <c r="E285" s="228"/>
      <c r="F285" s="229"/>
      <c r="G285" s="215"/>
      <c r="H285" s="248"/>
      <c r="I285" s="238"/>
      <c r="J285" s="247"/>
      <c r="K285" s="255"/>
      <c r="L285" s="213"/>
      <c r="M285" s="319"/>
    </row>
    <row r="286" spans="1:13" s="225" customFormat="1" ht="7.95" customHeight="1">
      <c r="A286" s="318"/>
      <c r="B286" s="211"/>
      <c r="C286" s="211"/>
      <c r="D286" s="212"/>
      <c r="E286" s="228"/>
      <c r="F286" s="229"/>
      <c r="G286" s="215"/>
      <c r="H286" s="248"/>
      <c r="I286" s="238"/>
      <c r="J286" s="247"/>
      <c r="K286" s="255"/>
      <c r="L286" s="213"/>
      <c r="M286" s="319"/>
    </row>
    <row r="287" spans="1:13" ht="13.8">
      <c r="A287" s="318" t="s">
        <v>414</v>
      </c>
      <c r="B287" s="211" t="s">
        <v>179</v>
      </c>
      <c r="C287" s="211" t="s">
        <v>289</v>
      </c>
      <c r="D287" s="212" t="s">
        <v>71</v>
      </c>
      <c r="E287" s="228">
        <v>1</v>
      </c>
      <c r="F287" s="229">
        <v>250000</v>
      </c>
      <c r="G287" s="215">
        <f>E287*F287</f>
        <v>250000</v>
      </c>
      <c r="H287" s="244">
        <v>0</v>
      </c>
      <c r="I287" s="238">
        <f>J287-H287</f>
        <v>0</v>
      </c>
      <c r="J287" s="247">
        <v>0</v>
      </c>
      <c r="K287" s="255">
        <f>F287*H287</f>
        <v>0</v>
      </c>
      <c r="L287" s="213">
        <f>F287*I287</f>
        <v>0</v>
      </c>
      <c r="M287" s="319">
        <f>K287+L287</f>
        <v>0</v>
      </c>
    </row>
    <row r="288" spans="1:13" s="225" customFormat="1" ht="7.95" customHeight="1">
      <c r="A288" s="318"/>
      <c r="B288" s="211"/>
      <c r="C288" s="211"/>
      <c r="D288" s="212"/>
      <c r="E288" s="228"/>
      <c r="F288" s="229"/>
      <c r="G288" s="215"/>
      <c r="H288" s="248"/>
      <c r="I288" s="238"/>
      <c r="J288" s="247"/>
      <c r="K288" s="255"/>
      <c r="L288" s="213"/>
      <c r="M288" s="319"/>
    </row>
    <row r="289" spans="1:13" ht="14.4" customHeight="1">
      <c r="A289" s="318" t="s">
        <v>415</v>
      </c>
      <c r="B289" s="211" t="s">
        <v>179</v>
      </c>
      <c r="C289" s="211" t="s">
        <v>290</v>
      </c>
      <c r="D289" s="212" t="s">
        <v>71</v>
      </c>
      <c r="E289" s="228">
        <v>1</v>
      </c>
      <c r="F289" s="229">
        <v>50000</v>
      </c>
      <c r="G289" s="215">
        <f>E289*F289</f>
        <v>50000</v>
      </c>
      <c r="H289" s="244">
        <v>0</v>
      </c>
      <c r="I289" s="238">
        <f>J289-H289</f>
        <v>0</v>
      </c>
      <c r="J289" s="247">
        <v>0</v>
      </c>
      <c r="K289" s="255">
        <f>F289*H289</f>
        <v>0</v>
      </c>
      <c r="L289" s="213">
        <f>F289*I289</f>
        <v>0</v>
      </c>
      <c r="M289" s="319">
        <f>K289+L289</f>
        <v>0</v>
      </c>
    </row>
    <row r="290" spans="1:13" s="225" customFormat="1" ht="7.95" customHeight="1">
      <c r="A290" s="318"/>
      <c r="B290" s="211"/>
      <c r="C290" s="211"/>
      <c r="D290" s="212"/>
      <c r="E290" s="228"/>
      <c r="F290" s="229"/>
      <c r="G290" s="215"/>
      <c r="H290" s="248"/>
      <c r="I290" s="238"/>
      <c r="J290" s="247"/>
      <c r="K290" s="255"/>
      <c r="L290" s="213"/>
      <c r="M290" s="319"/>
    </row>
    <row r="291" spans="1:13" ht="14.4" customHeight="1">
      <c r="A291" s="318" t="s">
        <v>416</v>
      </c>
      <c r="B291" s="211" t="s">
        <v>179</v>
      </c>
      <c r="C291" s="210" t="s">
        <v>291</v>
      </c>
      <c r="D291" s="212" t="s">
        <v>179</v>
      </c>
      <c r="E291" s="228"/>
      <c r="F291" s="229"/>
      <c r="G291" s="215"/>
      <c r="H291" s="244"/>
      <c r="I291" s="238"/>
      <c r="J291" s="247"/>
      <c r="K291" s="255"/>
      <c r="L291" s="213"/>
      <c r="M291" s="319"/>
    </row>
    <row r="292" spans="1:13" s="225" customFormat="1" ht="7.95" customHeight="1">
      <c r="A292" s="318"/>
      <c r="B292" s="211"/>
      <c r="C292" s="211"/>
      <c r="D292" s="212"/>
      <c r="E292" s="228"/>
      <c r="F292" s="229"/>
      <c r="G292" s="215"/>
      <c r="H292" s="248"/>
      <c r="I292" s="238"/>
      <c r="J292" s="247"/>
      <c r="K292" s="255"/>
      <c r="L292" s="213"/>
      <c r="M292" s="319"/>
    </row>
    <row r="293" spans="1:13" ht="13.8">
      <c r="A293" s="318" t="s">
        <v>417</v>
      </c>
      <c r="B293" s="211" t="s">
        <v>179</v>
      </c>
      <c r="C293" s="211" t="s">
        <v>418</v>
      </c>
      <c r="D293" s="212" t="s">
        <v>125</v>
      </c>
      <c r="E293" s="228">
        <v>175</v>
      </c>
      <c r="F293" s="229">
        <v>850</v>
      </c>
      <c r="G293" s="215">
        <f>E293*F293</f>
        <v>148750</v>
      </c>
      <c r="H293" s="244">
        <v>0</v>
      </c>
      <c r="I293" s="238">
        <f>J293-H293</f>
        <v>0</v>
      </c>
      <c r="J293" s="247">
        <v>0</v>
      </c>
      <c r="K293" s="255">
        <f>F293*H293</f>
        <v>0</v>
      </c>
      <c r="L293" s="213">
        <f>F293*I293</f>
        <v>0</v>
      </c>
      <c r="M293" s="319">
        <f>K293+L293</f>
        <v>0</v>
      </c>
    </row>
    <row r="294" spans="1:13" s="225" customFormat="1" ht="7.95" customHeight="1">
      <c r="A294" s="318"/>
      <c r="B294" s="211"/>
      <c r="C294" s="211"/>
      <c r="D294" s="212"/>
      <c r="E294" s="228"/>
      <c r="F294" s="229"/>
      <c r="G294" s="215"/>
      <c r="H294" s="248"/>
      <c r="I294" s="238"/>
      <c r="J294" s="247"/>
      <c r="K294" s="255"/>
      <c r="L294" s="213"/>
      <c r="M294" s="319"/>
    </row>
    <row r="295" spans="1:13" ht="14.4" customHeight="1">
      <c r="A295" s="318" t="s">
        <v>419</v>
      </c>
      <c r="B295" s="211" t="s">
        <v>179</v>
      </c>
      <c r="C295" s="210" t="s">
        <v>292</v>
      </c>
      <c r="D295" s="212" t="s">
        <v>179</v>
      </c>
      <c r="E295" s="228"/>
      <c r="F295" s="229"/>
      <c r="G295" s="215"/>
      <c r="H295" s="244"/>
      <c r="I295" s="238"/>
      <c r="J295" s="247"/>
      <c r="K295" s="255"/>
      <c r="L295" s="213"/>
      <c r="M295" s="319"/>
    </row>
    <row r="296" spans="1:13" s="225" customFormat="1" ht="7.95" customHeight="1">
      <c r="A296" s="318"/>
      <c r="B296" s="211"/>
      <c r="C296" s="211"/>
      <c r="D296" s="212"/>
      <c r="E296" s="228"/>
      <c r="F296" s="229"/>
      <c r="G296" s="215"/>
      <c r="H296" s="248"/>
      <c r="I296" s="238"/>
      <c r="J296" s="247"/>
      <c r="K296" s="255"/>
      <c r="L296" s="213"/>
      <c r="M296" s="319"/>
    </row>
    <row r="297" spans="1:13" ht="13.8">
      <c r="A297" s="318" t="s">
        <v>420</v>
      </c>
      <c r="B297" s="211" t="s">
        <v>179</v>
      </c>
      <c r="C297" s="211" t="s">
        <v>293</v>
      </c>
      <c r="D297" s="212" t="s">
        <v>127</v>
      </c>
      <c r="E297" s="230">
        <v>65</v>
      </c>
      <c r="F297" s="229">
        <v>250</v>
      </c>
      <c r="G297" s="215">
        <f>E297*F297</f>
        <v>16250</v>
      </c>
      <c r="H297" s="244">
        <v>0</v>
      </c>
      <c r="I297" s="238">
        <f>J297-H297</f>
        <v>0</v>
      </c>
      <c r="J297" s="247">
        <v>0</v>
      </c>
      <c r="K297" s="255">
        <f>F297*H297</f>
        <v>0</v>
      </c>
      <c r="L297" s="213">
        <f>F297*I297</f>
        <v>0</v>
      </c>
      <c r="M297" s="319">
        <f>K297+L297</f>
        <v>0</v>
      </c>
    </row>
    <row r="298" spans="1:13" s="225" customFormat="1" ht="7.95" customHeight="1">
      <c r="A298" s="318"/>
      <c r="B298" s="211"/>
      <c r="C298" s="211"/>
      <c r="D298" s="212"/>
      <c r="E298" s="228"/>
      <c r="F298" s="229"/>
      <c r="G298" s="215"/>
      <c r="H298" s="248"/>
      <c r="I298" s="238"/>
      <c r="J298" s="247"/>
      <c r="K298" s="255"/>
      <c r="L298" s="213"/>
      <c r="M298" s="319"/>
    </row>
    <row r="299" spans="1:13" ht="14.4" customHeight="1">
      <c r="A299" s="318" t="s">
        <v>421</v>
      </c>
      <c r="B299" s="211" t="s">
        <v>179</v>
      </c>
      <c r="C299" s="211" t="s">
        <v>294</v>
      </c>
      <c r="D299" s="212" t="s">
        <v>125</v>
      </c>
      <c r="E299" s="228">
        <v>20</v>
      </c>
      <c r="F299" s="229">
        <v>850</v>
      </c>
      <c r="G299" s="215">
        <f>E299*F299</f>
        <v>17000</v>
      </c>
      <c r="H299" s="244">
        <v>0</v>
      </c>
      <c r="I299" s="238">
        <f>J299-H299</f>
        <v>0</v>
      </c>
      <c r="J299" s="247">
        <v>0</v>
      </c>
      <c r="K299" s="255">
        <f>F299*H299</f>
        <v>0</v>
      </c>
      <c r="L299" s="213">
        <f>F299*I299</f>
        <v>0</v>
      </c>
      <c r="M299" s="319">
        <f>K299+L299</f>
        <v>0</v>
      </c>
    </row>
    <row r="300" spans="1:13" s="225" customFormat="1" ht="7.95" customHeight="1">
      <c r="A300" s="318"/>
      <c r="B300" s="211"/>
      <c r="C300" s="211"/>
      <c r="D300" s="212"/>
      <c r="E300" s="228"/>
      <c r="F300" s="229"/>
      <c r="G300" s="215"/>
      <c r="H300" s="248"/>
      <c r="I300" s="238"/>
      <c r="J300" s="247"/>
      <c r="K300" s="255"/>
      <c r="L300" s="213"/>
      <c r="M300" s="319"/>
    </row>
    <row r="301" spans="1:13" ht="19.95" customHeight="1">
      <c r="A301" s="318" t="s">
        <v>422</v>
      </c>
      <c r="B301" s="211" t="s">
        <v>179</v>
      </c>
      <c r="C301" s="211" t="s">
        <v>313</v>
      </c>
      <c r="D301" s="212" t="s">
        <v>121</v>
      </c>
      <c r="E301" s="228">
        <v>30</v>
      </c>
      <c r="F301" s="229">
        <v>250</v>
      </c>
      <c r="G301" s="215">
        <f>E301*F301</f>
        <v>7500</v>
      </c>
      <c r="H301" s="244">
        <v>0</v>
      </c>
      <c r="I301" s="238">
        <f>J301-H301</f>
        <v>0</v>
      </c>
      <c r="J301" s="247">
        <v>0</v>
      </c>
      <c r="K301" s="255">
        <f>F301*H301</f>
        <v>0</v>
      </c>
      <c r="L301" s="213">
        <f>F301*I301</f>
        <v>0</v>
      </c>
      <c r="M301" s="319">
        <f>K301+L301</f>
        <v>0</v>
      </c>
    </row>
    <row r="302" spans="1:13" s="225" customFormat="1" ht="7.95" customHeight="1">
      <c r="A302" s="318"/>
      <c r="B302" s="211"/>
      <c r="C302" s="211"/>
      <c r="D302" s="212"/>
      <c r="E302" s="228"/>
      <c r="F302" s="229"/>
      <c r="G302" s="215"/>
      <c r="H302" s="248"/>
      <c r="I302" s="238"/>
      <c r="J302" s="247"/>
      <c r="K302" s="255"/>
      <c r="L302" s="213"/>
      <c r="M302" s="319"/>
    </row>
    <row r="303" spans="1:13" s="225" customFormat="1" ht="27.6" customHeight="1">
      <c r="A303" s="318" t="s">
        <v>423</v>
      </c>
      <c r="B303" s="211" t="s">
        <v>179</v>
      </c>
      <c r="C303" s="211" t="s">
        <v>314</v>
      </c>
      <c r="D303" s="212" t="s">
        <v>121</v>
      </c>
      <c r="E303" s="230">
        <v>15</v>
      </c>
      <c r="F303" s="229">
        <v>250</v>
      </c>
      <c r="G303" s="215">
        <f>E301*F301</f>
        <v>7500</v>
      </c>
      <c r="H303" s="244">
        <v>0</v>
      </c>
      <c r="I303" s="238">
        <f>J303-H303</f>
        <v>0</v>
      </c>
      <c r="J303" s="247">
        <v>0</v>
      </c>
      <c r="K303" s="255">
        <f>F303*H303</f>
        <v>0</v>
      </c>
      <c r="L303" s="213">
        <f>F303*I303</f>
        <v>0</v>
      </c>
      <c r="M303" s="319">
        <f>K303+L303</f>
        <v>0</v>
      </c>
    </row>
    <row r="304" spans="1:13" s="225" customFormat="1" ht="7.95" customHeight="1">
      <c r="A304" s="318"/>
      <c r="B304" s="211"/>
      <c r="C304" s="211"/>
      <c r="D304" s="212"/>
      <c r="E304" s="228"/>
      <c r="F304" s="229"/>
      <c r="G304" s="215"/>
      <c r="H304" s="248"/>
      <c r="I304" s="238"/>
      <c r="J304" s="247"/>
      <c r="K304" s="255"/>
      <c r="L304" s="213"/>
      <c r="M304" s="319"/>
    </row>
    <row r="305" spans="1:13" s="225" customFormat="1" ht="24" customHeight="1">
      <c r="A305" s="318" t="s">
        <v>137</v>
      </c>
      <c r="B305" s="211" t="s">
        <v>295</v>
      </c>
      <c r="C305" s="210" t="s">
        <v>296</v>
      </c>
      <c r="D305" s="212"/>
      <c r="E305" s="228"/>
      <c r="F305" s="229"/>
      <c r="G305" s="215"/>
      <c r="H305" s="248"/>
      <c r="I305" s="238"/>
      <c r="J305" s="247"/>
      <c r="K305" s="255"/>
      <c r="L305" s="213"/>
      <c r="M305" s="319"/>
    </row>
    <row r="306" spans="1:13" s="225" customFormat="1" ht="7.95" customHeight="1">
      <c r="A306" s="318"/>
      <c r="B306" s="211"/>
      <c r="C306" s="211"/>
      <c r="D306" s="212"/>
      <c r="E306" s="228"/>
      <c r="F306" s="229"/>
      <c r="G306" s="215"/>
      <c r="H306" s="248"/>
      <c r="I306" s="238"/>
      <c r="J306" s="247"/>
      <c r="K306" s="255"/>
      <c r="L306" s="213"/>
      <c r="M306" s="319"/>
    </row>
    <row r="307" spans="1:13" s="225" customFormat="1" ht="27.6">
      <c r="A307" s="318" t="s">
        <v>424</v>
      </c>
      <c r="B307" s="211"/>
      <c r="C307" s="211" t="s">
        <v>446</v>
      </c>
      <c r="D307" s="212" t="s">
        <v>96</v>
      </c>
      <c r="E307" s="228">
        <v>3</v>
      </c>
      <c r="F307" s="229">
        <v>12500</v>
      </c>
      <c r="G307" s="215">
        <f>E307*F307</f>
        <v>37500</v>
      </c>
      <c r="H307" s="244">
        <v>0</v>
      </c>
      <c r="I307" s="238">
        <f>J307-H307</f>
        <v>0</v>
      </c>
      <c r="J307" s="247">
        <v>0</v>
      </c>
      <c r="K307" s="255">
        <f>F307*H307</f>
        <v>0</v>
      </c>
      <c r="L307" s="213">
        <f>F307*I307</f>
        <v>0</v>
      </c>
      <c r="M307" s="319">
        <f>K307+L307</f>
        <v>0</v>
      </c>
    </row>
    <row r="308" spans="1:13" s="225" customFormat="1" ht="7.95" customHeight="1">
      <c r="A308" s="318"/>
      <c r="B308" s="211"/>
      <c r="C308" s="211"/>
      <c r="D308" s="212"/>
      <c r="E308" s="228"/>
      <c r="F308" s="229"/>
      <c r="G308" s="215"/>
      <c r="H308" s="248"/>
      <c r="I308" s="238"/>
      <c r="J308" s="247"/>
      <c r="K308" s="255"/>
      <c r="L308" s="213"/>
      <c r="M308" s="319"/>
    </row>
    <row r="309" spans="1:13" ht="13.95" customHeight="1">
      <c r="A309" s="318"/>
      <c r="B309" s="211" t="s">
        <v>179</v>
      </c>
      <c r="C309" s="210" t="s">
        <v>297</v>
      </c>
      <c r="D309" s="212"/>
      <c r="E309" s="228"/>
      <c r="F309" s="229"/>
      <c r="G309" s="215"/>
      <c r="H309" s="248"/>
      <c r="I309" s="238"/>
      <c r="J309" s="247"/>
      <c r="K309" s="255"/>
      <c r="L309" s="213"/>
      <c r="M309" s="319"/>
    </row>
    <row r="310" spans="1:13" s="225" customFormat="1" ht="7.95" customHeight="1">
      <c r="A310" s="318"/>
      <c r="B310" s="211"/>
      <c r="C310" s="211"/>
      <c r="D310" s="212"/>
      <c r="E310" s="228"/>
      <c r="F310" s="229"/>
      <c r="G310" s="215"/>
      <c r="H310" s="248"/>
      <c r="I310" s="238"/>
      <c r="J310" s="247"/>
      <c r="K310" s="255"/>
      <c r="L310" s="213"/>
      <c r="M310" s="319"/>
    </row>
    <row r="311" spans="1:13" ht="36" customHeight="1">
      <c r="A311" s="318" t="s">
        <v>425</v>
      </c>
      <c r="B311" s="211" t="s">
        <v>179</v>
      </c>
      <c r="C311" s="211" t="s">
        <v>298</v>
      </c>
      <c r="D311" s="212" t="s">
        <v>96</v>
      </c>
      <c r="E311" s="228">
        <v>2</v>
      </c>
      <c r="F311" s="229">
        <v>40000</v>
      </c>
      <c r="G311" s="215">
        <f>E311*F311</f>
        <v>80000</v>
      </c>
      <c r="H311" s="244">
        <v>0</v>
      </c>
      <c r="I311" s="238">
        <f>J311-H311</f>
        <v>0</v>
      </c>
      <c r="J311" s="247">
        <v>0</v>
      </c>
      <c r="K311" s="255">
        <f>F311*H311</f>
        <v>0</v>
      </c>
      <c r="L311" s="213">
        <f>F311*I311</f>
        <v>0</v>
      </c>
      <c r="M311" s="319">
        <f>K311+L311</f>
        <v>0</v>
      </c>
    </row>
    <row r="312" spans="1:13" s="225" customFormat="1" ht="7.95" customHeight="1">
      <c r="A312" s="318"/>
      <c r="B312" s="211"/>
      <c r="C312" s="211"/>
      <c r="D312" s="212"/>
      <c r="E312" s="228"/>
      <c r="F312" s="229"/>
      <c r="G312" s="215"/>
      <c r="H312" s="248"/>
      <c r="I312" s="238"/>
      <c r="J312" s="247"/>
      <c r="K312" s="255"/>
      <c r="L312" s="213"/>
      <c r="M312" s="319"/>
    </row>
    <row r="313" spans="1:13" ht="14.4" customHeight="1">
      <c r="A313" s="318"/>
      <c r="B313" s="211" t="s">
        <v>84</v>
      </c>
      <c r="C313" s="210" t="s">
        <v>299</v>
      </c>
      <c r="D313" s="212"/>
      <c r="E313" s="228"/>
      <c r="F313" s="229"/>
      <c r="G313" s="215"/>
      <c r="H313" s="244"/>
      <c r="I313" s="238"/>
      <c r="J313" s="247"/>
      <c r="K313" s="255"/>
      <c r="L313" s="213"/>
      <c r="M313" s="319"/>
    </row>
    <row r="314" spans="1:13" s="225" customFormat="1" ht="7.95" customHeight="1">
      <c r="A314" s="318"/>
      <c r="B314" s="211"/>
      <c r="C314" s="211"/>
      <c r="D314" s="212"/>
      <c r="E314" s="228"/>
      <c r="F314" s="229"/>
      <c r="G314" s="215"/>
      <c r="H314" s="248"/>
      <c r="I314" s="238"/>
      <c r="J314" s="247"/>
      <c r="K314" s="255"/>
      <c r="L314" s="213"/>
      <c r="M314" s="319"/>
    </row>
    <row r="315" spans="1:13" ht="41.4">
      <c r="A315" s="318"/>
      <c r="B315" s="211" t="s">
        <v>179</v>
      </c>
      <c r="C315" s="211" t="s">
        <v>447</v>
      </c>
      <c r="D315" s="212"/>
      <c r="E315" s="230"/>
      <c r="F315" s="229"/>
      <c r="G315" s="215"/>
      <c r="H315" s="244"/>
      <c r="I315" s="238"/>
      <c r="J315" s="247"/>
      <c r="K315" s="255"/>
      <c r="L315" s="213"/>
      <c r="M315" s="319"/>
    </row>
    <row r="316" spans="1:13" s="225" customFormat="1" ht="7.95" customHeight="1">
      <c r="A316" s="318"/>
      <c r="B316" s="211"/>
      <c r="C316" s="211"/>
      <c r="D316" s="212"/>
      <c r="E316" s="228"/>
      <c r="F316" s="229"/>
      <c r="G316" s="215"/>
      <c r="H316" s="248"/>
      <c r="I316" s="238"/>
      <c r="J316" s="247"/>
      <c r="K316" s="255"/>
      <c r="L316" s="213"/>
      <c r="M316" s="319"/>
    </row>
    <row r="317" spans="1:13" ht="13.95" customHeight="1">
      <c r="A317" s="318" t="s">
        <v>426</v>
      </c>
      <c r="B317" s="211" t="s">
        <v>179</v>
      </c>
      <c r="C317" s="211" t="s">
        <v>300</v>
      </c>
      <c r="D317" s="212" t="s">
        <v>96</v>
      </c>
      <c r="E317" s="228">
        <v>1</v>
      </c>
      <c r="F317" s="229">
        <v>65000</v>
      </c>
      <c r="G317" s="215">
        <f>E317*F317</f>
        <v>65000</v>
      </c>
      <c r="H317" s="244">
        <v>0</v>
      </c>
      <c r="I317" s="238">
        <f>J317-H317</f>
        <v>0</v>
      </c>
      <c r="J317" s="247">
        <v>0</v>
      </c>
      <c r="K317" s="255">
        <f>F317*H317</f>
        <v>0</v>
      </c>
      <c r="L317" s="213">
        <f>F317*I317</f>
        <v>0</v>
      </c>
      <c r="M317" s="319">
        <f>K317+L317</f>
        <v>0</v>
      </c>
    </row>
    <row r="318" spans="1:13" s="225" customFormat="1" ht="7.95" customHeight="1">
      <c r="A318" s="318"/>
      <c r="B318" s="211"/>
      <c r="C318" s="211"/>
      <c r="D318" s="212"/>
      <c r="E318" s="228"/>
      <c r="F318" s="229"/>
      <c r="G318" s="215"/>
      <c r="H318" s="248"/>
      <c r="I318" s="238"/>
      <c r="J318" s="247"/>
      <c r="K318" s="255"/>
      <c r="L318" s="213"/>
      <c r="M318" s="319"/>
    </row>
    <row r="319" spans="1:13" ht="27.6">
      <c r="A319" s="318" t="s">
        <v>427</v>
      </c>
      <c r="B319" s="211" t="s">
        <v>72</v>
      </c>
      <c r="C319" s="211" t="s">
        <v>448</v>
      </c>
      <c r="D319" s="212" t="s">
        <v>96</v>
      </c>
      <c r="E319" s="228">
        <v>1</v>
      </c>
      <c r="F319" s="229">
        <v>22000</v>
      </c>
      <c r="G319" s="215">
        <f>E319*F319</f>
        <v>22000</v>
      </c>
      <c r="H319" s="244">
        <v>0</v>
      </c>
      <c r="I319" s="238">
        <f>J319-H319</f>
        <v>0</v>
      </c>
      <c r="J319" s="247">
        <v>0</v>
      </c>
      <c r="K319" s="255">
        <f>F319*H319</f>
        <v>0</v>
      </c>
      <c r="L319" s="213">
        <f>F319*I319</f>
        <v>0</v>
      </c>
      <c r="M319" s="319">
        <f>K319+L319</f>
        <v>0</v>
      </c>
    </row>
    <row r="320" spans="1:13" s="225" customFormat="1" ht="7.95" customHeight="1">
      <c r="A320" s="318"/>
      <c r="B320" s="211"/>
      <c r="C320" s="211"/>
      <c r="D320" s="212"/>
      <c r="E320" s="228"/>
      <c r="F320" s="229"/>
      <c r="G320" s="215"/>
      <c r="H320" s="248"/>
      <c r="I320" s="238"/>
      <c r="J320" s="247"/>
      <c r="K320" s="255"/>
      <c r="L320" s="213"/>
      <c r="M320" s="319"/>
    </row>
    <row r="321" spans="1:16" ht="13.95" customHeight="1">
      <c r="A321" s="318" t="s">
        <v>429</v>
      </c>
      <c r="B321" s="211" t="s">
        <v>301</v>
      </c>
      <c r="C321" s="210" t="s">
        <v>302</v>
      </c>
      <c r="D321" s="212"/>
      <c r="E321" s="228"/>
      <c r="F321" s="229"/>
      <c r="G321" s="215"/>
      <c r="H321" s="248"/>
      <c r="I321" s="238"/>
      <c r="J321" s="247"/>
      <c r="K321" s="255"/>
      <c r="L321" s="213"/>
      <c r="M321" s="319"/>
    </row>
    <row r="322" spans="1:16" s="225" customFormat="1" ht="7.95" customHeight="1">
      <c r="A322" s="318"/>
      <c r="B322" s="211"/>
      <c r="C322" s="211"/>
      <c r="D322" s="212"/>
      <c r="E322" s="228"/>
      <c r="F322" s="229"/>
      <c r="G322" s="215"/>
      <c r="H322" s="248"/>
      <c r="I322" s="238"/>
      <c r="J322" s="247"/>
      <c r="K322" s="255"/>
      <c r="L322" s="213"/>
      <c r="M322" s="319"/>
    </row>
    <row r="323" spans="1:16" ht="55.2">
      <c r="A323" s="318" t="s">
        <v>428</v>
      </c>
      <c r="B323" s="211" t="s">
        <v>179</v>
      </c>
      <c r="C323" s="211" t="s">
        <v>303</v>
      </c>
      <c r="D323" s="212" t="s">
        <v>121</v>
      </c>
      <c r="E323" s="228">
        <v>96</v>
      </c>
      <c r="F323" s="229">
        <v>300</v>
      </c>
      <c r="G323" s="215">
        <f>E323*F323</f>
        <v>28800</v>
      </c>
      <c r="H323" s="244">
        <v>0</v>
      </c>
      <c r="I323" s="238">
        <f>J323-H323</f>
        <v>0</v>
      </c>
      <c r="J323" s="247">
        <v>0</v>
      </c>
      <c r="K323" s="255">
        <f>F323*H323</f>
        <v>0</v>
      </c>
      <c r="L323" s="213">
        <f>F323*I323</f>
        <v>0</v>
      </c>
      <c r="M323" s="319">
        <f>K323+L323</f>
        <v>0</v>
      </c>
    </row>
    <row r="324" spans="1:16" s="225" customFormat="1" ht="7.95" customHeight="1">
      <c r="A324" s="318"/>
      <c r="B324" s="211"/>
      <c r="C324" s="211"/>
      <c r="D324" s="212"/>
      <c r="E324" s="228"/>
      <c r="F324" s="229"/>
      <c r="G324" s="215"/>
      <c r="H324" s="248"/>
      <c r="I324" s="238"/>
      <c r="J324" s="247"/>
      <c r="K324" s="255"/>
      <c r="L324" s="213"/>
      <c r="M324" s="319"/>
    </row>
    <row r="325" spans="1:16" ht="41.4">
      <c r="A325" s="318" t="s">
        <v>430</v>
      </c>
      <c r="B325" s="211" t="s">
        <v>179</v>
      </c>
      <c r="C325" s="211" t="s">
        <v>304</v>
      </c>
      <c r="D325" s="212" t="s">
        <v>96</v>
      </c>
      <c r="E325" s="228">
        <v>1</v>
      </c>
      <c r="F325" s="229">
        <v>3000</v>
      </c>
      <c r="G325" s="215">
        <f>E325*F325</f>
        <v>3000</v>
      </c>
      <c r="H325" s="244">
        <v>0</v>
      </c>
      <c r="I325" s="238">
        <f>J325-H325</f>
        <v>0</v>
      </c>
      <c r="J325" s="247">
        <v>0</v>
      </c>
      <c r="K325" s="255">
        <f>F325*H325</f>
        <v>0</v>
      </c>
      <c r="L325" s="213">
        <f>F325*I325</f>
        <v>0</v>
      </c>
      <c r="M325" s="319">
        <f>K325+L325</f>
        <v>0</v>
      </c>
      <c r="P325" s="226">
        <f>G329-P324</f>
        <v>0</v>
      </c>
    </row>
    <row r="326" spans="1:16" s="225" customFormat="1" ht="7.95" customHeight="1">
      <c r="A326" s="318"/>
      <c r="B326" s="211"/>
      <c r="C326" s="211"/>
      <c r="D326" s="212"/>
      <c r="E326" s="228"/>
      <c r="F326" s="229"/>
      <c r="G326" s="215"/>
      <c r="H326" s="248"/>
      <c r="I326" s="238"/>
      <c r="J326" s="247"/>
      <c r="K326" s="255"/>
      <c r="L326" s="213"/>
      <c r="M326" s="319"/>
    </row>
    <row r="327" spans="1:16" ht="13.95" customHeight="1">
      <c r="A327" s="318" t="s">
        <v>431</v>
      </c>
      <c r="B327" s="211" t="s">
        <v>116</v>
      </c>
      <c r="C327" s="211" t="s">
        <v>117</v>
      </c>
      <c r="D327" s="212" t="s">
        <v>71</v>
      </c>
      <c r="E327" s="228">
        <v>1</v>
      </c>
      <c r="F327" s="229">
        <v>50000</v>
      </c>
      <c r="G327" s="215">
        <f>E327*F327</f>
        <v>50000</v>
      </c>
      <c r="H327" s="244">
        <v>0</v>
      </c>
      <c r="I327" s="238">
        <f>J327-H327</f>
        <v>0</v>
      </c>
      <c r="J327" s="247">
        <v>0</v>
      </c>
      <c r="K327" s="255">
        <f>F327*H327</f>
        <v>0</v>
      </c>
      <c r="L327" s="213">
        <f>F327*I327</f>
        <v>0</v>
      </c>
      <c r="M327" s="319">
        <f>K327+L327</f>
        <v>0</v>
      </c>
    </row>
    <row r="328" spans="1:16" ht="19.95" hidden="1" customHeight="1">
      <c r="A328" s="325"/>
      <c r="B328" s="239"/>
      <c r="C328" s="239"/>
      <c r="D328" s="240"/>
      <c r="E328" s="241"/>
      <c r="F328" s="242"/>
      <c r="G328" s="243"/>
      <c r="H328" s="250"/>
      <c r="I328" s="251"/>
      <c r="J328" s="252"/>
      <c r="K328" s="256"/>
      <c r="L328" s="257"/>
      <c r="M328" s="326"/>
    </row>
    <row r="329" spans="1:16" s="225" customFormat="1" ht="33" customHeight="1" thickBot="1">
      <c r="A329" s="327" t="s">
        <v>118</v>
      </c>
      <c r="B329" s="328"/>
      <c r="C329" s="328"/>
      <c r="D329" s="328"/>
      <c r="E329" s="329"/>
      <c r="F329" s="328"/>
      <c r="G329" s="330">
        <f>SUM(G6:G328)*0</f>
        <v>0</v>
      </c>
      <c r="H329" s="331"/>
      <c r="I329" s="332"/>
      <c r="J329" s="333"/>
      <c r="K329" s="334">
        <f>SUM(K6:K328)</f>
        <v>0</v>
      </c>
      <c r="L329" s="335">
        <f>SUM(L6:L328)</f>
        <v>90746.000000000015</v>
      </c>
      <c r="M329" s="336">
        <f>SUM(M6:M328)</f>
        <v>90746.000000000015</v>
      </c>
    </row>
    <row r="330" spans="1:16" s="225" customFormat="1" ht="13.2" customHeight="1">
      <c r="E330" s="263"/>
      <c r="H330" s="263"/>
    </row>
    <row r="331" spans="1:16" s="225" customFormat="1" ht="13.2" customHeight="1">
      <c r="E331" s="263"/>
      <c r="H331" s="263"/>
    </row>
  </sheetData>
  <mergeCells count="1">
    <mergeCell ref="K2:M2"/>
  </mergeCells>
  <conditionalFormatting sqref="F4:F328">
    <cfRule type="cellIs" dxfId="3" priority="3" stopIfTrue="1" operator="lessThan">
      <formula>0</formula>
    </cfRule>
  </conditionalFormatting>
  <conditionalFormatting sqref="F3:G3">
    <cfRule type="cellIs" dxfId="2" priority="1" stopIfTrue="1" operator="lessThan">
      <formula>0</formula>
    </cfRule>
  </conditionalFormatting>
  <printOptions horizontalCentered="1"/>
  <pageMargins left="0.59055118110236227" right="0.43307086614173229" top="0.39370078740157483" bottom="0.51181102362204722" header="0.31496062992125984" footer="0.31496062992125984"/>
  <pageSetup paperSize="9" scale="55" fitToHeight="0" orientation="landscape" r:id="rId1"/>
  <headerFooter>
    <oddFooter>&amp;C&amp;"Helvetica Neue,Regular"&amp;12&amp;K000000&amp;P</oddFooter>
  </headerFooter>
  <rowBreaks count="5" manualBreakCount="5">
    <brk id="56" max="12" man="1"/>
    <brk id="127" max="12" man="1"/>
    <brk id="197" max="12" man="1"/>
    <brk id="244" max="12" man="1"/>
    <brk id="307"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17"/>
  <sheetViews>
    <sheetView showGridLines="0" view="pageBreakPreview" topLeftCell="A52" zoomScale="80" zoomScaleNormal="100" zoomScaleSheetLayoutView="80" workbookViewId="0">
      <selection activeCell="G116" sqref="G116"/>
    </sheetView>
  </sheetViews>
  <sheetFormatPr defaultColWidth="8.88671875" defaultRowHeight="13.2" customHeight="1"/>
  <cols>
    <col min="1" max="1" width="8.33203125" style="218" customWidth="1"/>
    <col min="2" max="2" width="11.6640625" style="218" customWidth="1"/>
    <col min="3" max="3" width="63.88671875" style="218" customWidth="1"/>
    <col min="4" max="4" width="9.33203125" style="218" customWidth="1"/>
    <col min="5" max="6" width="17.33203125" style="218" customWidth="1"/>
    <col min="7" max="7" width="20.33203125" style="218" customWidth="1"/>
    <col min="8" max="8" width="14.33203125" style="218" customWidth="1"/>
    <col min="9" max="9" width="16.33203125" style="218" customWidth="1"/>
    <col min="10" max="10" width="16.44140625" style="218" customWidth="1"/>
    <col min="11" max="11" width="17.33203125" style="218" customWidth="1"/>
    <col min="12" max="12" width="17" style="218" customWidth="1"/>
    <col min="13" max="13" width="19.33203125" style="218" customWidth="1"/>
    <col min="14" max="14" width="15.33203125" style="218" customWidth="1"/>
    <col min="15" max="15" width="8.88671875" style="218" customWidth="1"/>
    <col min="16" max="16384" width="8.88671875" style="218"/>
  </cols>
  <sheetData>
    <row r="1" spans="1:14" ht="13.65" customHeight="1">
      <c r="A1" s="224" t="s">
        <v>51</v>
      </c>
      <c r="B1" s="220"/>
      <c r="C1" s="221"/>
      <c r="D1" s="220"/>
      <c r="E1" s="220"/>
      <c r="F1" s="220"/>
      <c r="G1" s="220"/>
      <c r="H1" s="220"/>
      <c r="I1" s="220"/>
      <c r="J1" s="220"/>
      <c r="K1" s="220"/>
      <c r="L1" s="220"/>
      <c r="M1" s="220"/>
      <c r="N1" s="271"/>
    </row>
    <row r="2" spans="1:14" ht="14.4" customHeight="1" thickBot="1">
      <c r="A2" s="280" t="s">
        <v>332</v>
      </c>
      <c r="B2" s="28"/>
      <c r="C2" s="29"/>
      <c r="D2" s="281"/>
      <c r="E2" s="281"/>
      <c r="F2" s="282"/>
      <c r="G2" s="282"/>
      <c r="H2" s="282"/>
      <c r="I2" s="204"/>
      <c r="J2" s="283"/>
      <c r="K2" s="570" t="s">
        <v>462</v>
      </c>
      <c r="L2" s="570"/>
      <c r="M2" s="570"/>
      <c r="N2" s="264"/>
    </row>
    <row r="3" spans="1:14" ht="28.95" customHeight="1" thickBot="1">
      <c r="A3" s="359" t="s">
        <v>52</v>
      </c>
      <c r="B3" s="360" t="s">
        <v>53</v>
      </c>
      <c r="C3" s="360" t="s">
        <v>40</v>
      </c>
      <c r="D3" s="360" t="s">
        <v>41</v>
      </c>
      <c r="E3" s="361" t="s">
        <v>54</v>
      </c>
      <c r="F3" s="362" t="s">
        <v>43</v>
      </c>
      <c r="G3" s="363" t="s">
        <v>55</v>
      </c>
      <c r="H3" s="364" t="s">
        <v>56</v>
      </c>
      <c r="I3" s="365" t="s">
        <v>57</v>
      </c>
      <c r="J3" s="366" t="s">
        <v>58</v>
      </c>
      <c r="K3" s="367" t="s">
        <v>59</v>
      </c>
      <c r="L3" s="361" t="s">
        <v>60</v>
      </c>
      <c r="M3" s="368" t="s">
        <v>61</v>
      </c>
      <c r="N3" s="278"/>
    </row>
    <row r="4" spans="1:14" ht="31.2" customHeight="1">
      <c r="A4" s="285" t="s">
        <v>138</v>
      </c>
      <c r="B4" s="286"/>
      <c r="C4" s="286" t="s">
        <v>159</v>
      </c>
      <c r="D4" s="287"/>
      <c r="E4" s="353"/>
      <c r="F4" s="288"/>
      <c r="G4" s="341"/>
      <c r="H4" s="345"/>
      <c r="I4" s="270"/>
      <c r="J4" s="346"/>
      <c r="K4" s="337"/>
      <c r="L4" s="269"/>
      <c r="M4" s="289"/>
      <c r="N4" s="278"/>
    </row>
    <row r="5" spans="1:14" s="258" customFormat="1" ht="25.95" customHeight="1">
      <c r="A5" s="369" t="s">
        <v>139</v>
      </c>
      <c r="B5" s="370" t="s">
        <v>160</v>
      </c>
      <c r="C5" s="373" t="s">
        <v>161</v>
      </c>
      <c r="D5" s="370" t="s">
        <v>71</v>
      </c>
      <c r="E5" s="371">
        <v>1</v>
      </c>
      <c r="F5" s="372">
        <v>9082000</v>
      </c>
      <c r="G5" s="341">
        <f>E5*F5</f>
        <v>9082000</v>
      </c>
      <c r="H5" s="345"/>
      <c r="I5" s="270">
        <f>J5-H5</f>
        <v>0</v>
      </c>
      <c r="J5" s="346">
        <v>0</v>
      </c>
      <c r="K5" s="337">
        <f>F5*H5</f>
        <v>0</v>
      </c>
      <c r="L5" s="269">
        <f>I5*F5</f>
        <v>0</v>
      </c>
      <c r="M5" s="289">
        <f>K5+L5</f>
        <v>0</v>
      </c>
      <c r="N5" s="278"/>
    </row>
    <row r="6" spans="1:14" ht="7.95" customHeight="1">
      <c r="A6" s="290"/>
      <c r="B6" s="265"/>
      <c r="C6" s="265"/>
      <c r="D6" s="266"/>
      <c r="E6" s="267"/>
      <c r="F6" s="268"/>
      <c r="G6" s="341"/>
      <c r="H6" s="345"/>
      <c r="I6" s="270"/>
      <c r="J6" s="346"/>
      <c r="K6" s="337"/>
      <c r="L6" s="269"/>
      <c r="M6" s="289"/>
      <c r="N6" s="278"/>
    </row>
    <row r="7" spans="1:14" ht="7.95" customHeight="1">
      <c r="A7" s="290"/>
      <c r="B7" s="265"/>
      <c r="C7" s="265"/>
      <c r="D7" s="266"/>
      <c r="E7" s="267"/>
      <c r="F7" s="268"/>
      <c r="G7" s="341"/>
      <c r="H7" s="345"/>
      <c r="I7" s="270"/>
      <c r="J7" s="346"/>
      <c r="K7" s="337"/>
      <c r="L7" s="269"/>
      <c r="M7" s="289"/>
      <c r="N7" s="278"/>
    </row>
    <row r="8" spans="1:14" ht="7.95" customHeight="1">
      <c r="A8" s="290"/>
      <c r="B8" s="265"/>
      <c r="C8" s="265"/>
      <c r="D8" s="266"/>
      <c r="E8" s="267"/>
      <c r="F8" s="268"/>
      <c r="G8" s="341"/>
      <c r="H8" s="345"/>
      <c r="I8" s="270"/>
      <c r="J8" s="346"/>
      <c r="K8" s="337"/>
      <c r="L8" s="269"/>
      <c r="M8" s="289"/>
      <c r="N8" s="278"/>
    </row>
    <row r="9" spans="1:14" ht="7.95" customHeight="1">
      <c r="A9" s="290"/>
      <c r="B9" s="265"/>
      <c r="C9" s="265"/>
      <c r="D9" s="266"/>
      <c r="E9" s="267"/>
      <c r="F9" s="268"/>
      <c r="G9" s="341"/>
      <c r="H9" s="345"/>
      <c r="I9" s="270"/>
      <c r="J9" s="346"/>
      <c r="K9" s="337"/>
      <c r="L9" s="269"/>
      <c r="M9" s="289"/>
      <c r="N9" s="278"/>
    </row>
    <row r="10" spans="1:14" ht="7.95" customHeight="1">
      <c r="A10" s="290"/>
      <c r="B10" s="265"/>
      <c r="C10" s="265"/>
      <c r="D10" s="266"/>
      <c r="E10" s="267"/>
      <c r="F10" s="268"/>
      <c r="G10" s="341"/>
      <c r="H10" s="345"/>
      <c r="I10" s="270"/>
      <c r="J10" s="346"/>
      <c r="K10" s="337"/>
      <c r="L10" s="269"/>
      <c r="M10" s="289"/>
      <c r="N10" s="278"/>
    </row>
    <row r="11" spans="1:14" ht="7.95" customHeight="1">
      <c r="A11" s="290"/>
      <c r="B11" s="265"/>
      <c r="C11" s="265"/>
      <c r="D11" s="266"/>
      <c r="E11" s="267"/>
      <c r="F11" s="268"/>
      <c r="G11" s="341"/>
      <c r="H11" s="345"/>
      <c r="I11" s="270"/>
      <c r="J11" s="346"/>
      <c r="K11" s="337"/>
      <c r="L11" s="269"/>
      <c r="M11" s="289"/>
      <c r="N11" s="278"/>
    </row>
    <row r="12" spans="1:14" ht="7.95" customHeight="1">
      <c r="A12" s="290"/>
      <c r="B12" s="265"/>
      <c r="C12" s="265"/>
      <c r="D12" s="266"/>
      <c r="E12" s="267"/>
      <c r="F12" s="268"/>
      <c r="G12" s="341"/>
      <c r="H12" s="345"/>
      <c r="I12" s="270"/>
      <c r="J12" s="346"/>
      <c r="K12" s="337"/>
      <c r="L12" s="269"/>
      <c r="M12" s="289"/>
      <c r="N12" s="278"/>
    </row>
    <row r="13" spans="1:14" ht="7.95" customHeight="1">
      <c r="A13" s="290"/>
      <c r="B13" s="265"/>
      <c r="C13" s="265"/>
      <c r="D13" s="266"/>
      <c r="E13" s="267"/>
      <c r="F13" s="268"/>
      <c r="G13" s="341"/>
      <c r="H13" s="345"/>
      <c r="I13" s="270"/>
      <c r="J13" s="346"/>
      <c r="K13" s="337"/>
      <c r="L13" s="269"/>
      <c r="M13" s="289"/>
      <c r="N13" s="278"/>
    </row>
    <row r="14" spans="1:14" ht="7.95" customHeight="1">
      <c r="A14" s="290"/>
      <c r="B14" s="265"/>
      <c r="C14" s="265"/>
      <c r="D14" s="266"/>
      <c r="E14" s="267"/>
      <c r="F14" s="268"/>
      <c r="G14" s="341"/>
      <c r="H14" s="345"/>
      <c r="I14" s="270"/>
      <c r="J14" s="346"/>
      <c r="K14" s="337"/>
      <c r="L14" s="269"/>
      <c r="M14" s="289"/>
      <c r="N14" s="278"/>
    </row>
    <row r="15" spans="1:14" ht="7.95" customHeight="1">
      <c r="A15" s="290"/>
      <c r="B15" s="265"/>
      <c r="C15" s="265"/>
      <c r="D15" s="266"/>
      <c r="E15" s="267"/>
      <c r="F15" s="268"/>
      <c r="G15" s="341"/>
      <c r="H15" s="345"/>
      <c r="I15" s="270"/>
      <c r="J15" s="346"/>
      <c r="K15" s="337"/>
      <c r="L15" s="269"/>
      <c r="M15" s="289"/>
      <c r="N15" s="278"/>
    </row>
    <row r="16" spans="1:14" ht="7.95" customHeight="1">
      <c r="A16" s="290"/>
      <c r="B16" s="265"/>
      <c r="C16" s="265"/>
      <c r="D16" s="266"/>
      <c r="E16" s="267"/>
      <c r="F16" s="268"/>
      <c r="G16" s="341"/>
      <c r="H16" s="345"/>
      <c r="I16" s="270"/>
      <c r="J16" s="346"/>
      <c r="K16" s="337"/>
      <c r="L16" s="269"/>
      <c r="M16" s="289"/>
      <c r="N16" s="278"/>
    </row>
    <row r="17" spans="1:14" ht="7.95" customHeight="1">
      <c r="A17" s="290"/>
      <c r="B17" s="265"/>
      <c r="C17" s="265"/>
      <c r="D17" s="266"/>
      <c r="E17" s="267"/>
      <c r="F17" s="268"/>
      <c r="G17" s="341"/>
      <c r="H17" s="345"/>
      <c r="I17" s="270"/>
      <c r="J17" s="346"/>
      <c r="K17" s="337"/>
      <c r="L17" s="269"/>
      <c r="M17" s="289"/>
      <c r="N17" s="278"/>
    </row>
    <row r="18" spans="1:14" ht="7.95" customHeight="1">
      <c r="A18" s="290"/>
      <c r="B18" s="265"/>
      <c r="C18" s="265"/>
      <c r="D18" s="266"/>
      <c r="E18" s="267"/>
      <c r="F18" s="268"/>
      <c r="G18" s="341"/>
      <c r="H18" s="345"/>
      <c r="I18" s="270"/>
      <c r="J18" s="346"/>
      <c r="K18" s="337"/>
      <c r="L18" s="269"/>
      <c r="M18" s="289"/>
      <c r="N18" s="278"/>
    </row>
    <row r="19" spans="1:14" ht="7.95" customHeight="1">
      <c r="A19" s="290"/>
      <c r="B19" s="265"/>
      <c r="C19" s="265"/>
      <c r="D19" s="266"/>
      <c r="E19" s="267"/>
      <c r="F19" s="268"/>
      <c r="G19" s="341"/>
      <c r="H19" s="345"/>
      <c r="I19" s="270"/>
      <c r="J19" s="346"/>
      <c r="K19" s="337"/>
      <c r="L19" s="269"/>
      <c r="M19" s="289"/>
      <c r="N19" s="278"/>
    </row>
    <row r="20" spans="1:14" ht="7.95" customHeight="1">
      <c r="A20" s="290"/>
      <c r="B20" s="265"/>
      <c r="C20" s="265"/>
      <c r="D20" s="266"/>
      <c r="E20" s="267"/>
      <c r="F20" s="268"/>
      <c r="G20" s="341"/>
      <c r="H20" s="345"/>
      <c r="I20" s="270"/>
      <c r="J20" s="346"/>
      <c r="K20" s="337"/>
      <c r="L20" s="269"/>
      <c r="M20" s="289"/>
      <c r="N20" s="278"/>
    </row>
    <row r="21" spans="1:14" ht="7.95" customHeight="1">
      <c r="A21" s="290"/>
      <c r="B21" s="265"/>
      <c r="C21" s="265"/>
      <c r="D21" s="266"/>
      <c r="E21" s="267"/>
      <c r="F21" s="268"/>
      <c r="G21" s="341"/>
      <c r="H21" s="345"/>
      <c r="I21" s="270"/>
      <c r="J21" s="346"/>
      <c r="K21" s="337"/>
      <c r="L21" s="269"/>
      <c r="M21" s="289"/>
      <c r="N21" s="278"/>
    </row>
    <row r="22" spans="1:14" ht="7.95" customHeight="1">
      <c r="A22" s="290"/>
      <c r="B22" s="265"/>
      <c r="C22" s="265"/>
      <c r="D22" s="266"/>
      <c r="E22" s="267"/>
      <c r="F22" s="268"/>
      <c r="G22" s="341"/>
      <c r="H22" s="345"/>
      <c r="I22" s="270"/>
      <c r="J22" s="346"/>
      <c r="K22" s="337"/>
      <c r="L22" s="269"/>
      <c r="M22" s="289"/>
      <c r="N22" s="278"/>
    </row>
    <row r="23" spans="1:14" ht="7.95" customHeight="1">
      <c r="A23" s="290"/>
      <c r="B23" s="265"/>
      <c r="C23" s="265"/>
      <c r="D23" s="266"/>
      <c r="E23" s="267"/>
      <c r="F23" s="268"/>
      <c r="G23" s="341"/>
      <c r="H23" s="345"/>
      <c r="I23" s="270"/>
      <c r="J23" s="346"/>
      <c r="K23" s="337"/>
      <c r="L23" s="269"/>
      <c r="M23" s="289"/>
      <c r="N23" s="278"/>
    </row>
    <row r="24" spans="1:14" ht="7.95" customHeight="1">
      <c r="A24" s="290"/>
      <c r="B24" s="265"/>
      <c r="C24" s="265"/>
      <c r="D24" s="266"/>
      <c r="E24" s="267"/>
      <c r="F24" s="268"/>
      <c r="G24" s="341"/>
      <c r="H24" s="345"/>
      <c r="I24" s="270"/>
      <c r="J24" s="346"/>
      <c r="K24" s="337"/>
      <c r="L24" s="269"/>
      <c r="M24" s="289"/>
      <c r="N24" s="278"/>
    </row>
    <row r="25" spans="1:14" ht="7.95" customHeight="1">
      <c r="A25" s="290"/>
      <c r="B25" s="265"/>
      <c r="C25" s="265"/>
      <c r="D25" s="266"/>
      <c r="E25" s="267"/>
      <c r="F25" s="268"/>
      <c r="G25" s="341"/>
      <c r="H25" s="345"/>
      <c r="I25" s="270"/>
      <c r="J25" s="346"/>
      <c r="K25" s="337"/>
      <c r="L25" s="269"/>
      <c r="M25" s="289"/>
      <c r="N25" s="278"/>
    </row>
    <row r="26" spans="1:14" ht="7.95" customHeight="1">
      <c r="A26" s="290"/>
      <c r="B26" s="265"/>
      <c r="C26" s="265"/>
      <c r="D26" s="266"/>
      <c r="E26" s="267"/>
      <c r="F26" s="268"/>
      <c r="G26" s="341"/>
      <c r="H26" s="345"/>
      <c r="I26" s="270"/>
      <c r="J26" s="346"/>
      <c r="K26" s="337"/>
      <c r="L26" s="269"/>
      <c r="M26" s="289"/>
      <c r="N26" s="278"/>
    </row>
    <row r="27" spans="1:14" ht="7.95" customHeight="1">
      <c r="A27" s="290"/>
      <c r="B27" s="265"/>
      <c r="C27" s="265"/>
      <c r="D27" s="266"/>
      <c r="E27" s="267"/>
      <c r="F27" s="268"/>
      <c r="G27" s="341"/>
      <c r="H27" s="345"/>
      <c r="I27" s="270"/>
      <c r="J27" s="346"/>
      <c r="K27" s="337"/>
      <c r="L27" s="269"/>
      <c r="M27" s="289"/>
      <c r="N27" s="278"/>
    </row>
    <row r="28" spans="1:14" ht="7.95" customHeight="1">
      <c r="A28" s="290"/>
      <c r="B28" s="265"/>
      <c r="C28" s="265"/>
      <c r="D28" s="266"/>
      <c r="E28" s="267"/>
      <c r="F28" s="268"/>
      <c r="G28" s="341"/>
      <c r="H28" s="345"/>
      <c r="I28" s="270"/>
      <c r="J28" s="346"/>
      <c r="K28" s="337"/>
      <c r="L28" s="269"/>
      <c r="M28" s="289"/>
      <c r="N28" s="278"/>
    </row>
    <row r="29" spans="1:14" ht="7.95" customHeight="1">
      <c r="A29" s="290"/>
      <c r="B29" s="265"/>
      <c r="C29" s="265"/>
      <c r="D29" s="266"/>
      <c r="E29" s="267"/>
      <c r="F29" s="268"/>
      <c r="G29" s="341"/>
      <c r="H29" s="345"/>
      <c r="I29" s="270"/>
      <c r="J29" s="346"/>
      <c r="K29" s="337"/>
      <c r="L29" s="269"/>
      <c r="M29" s="289"/>
      <c r="N29" s="278"/>
    </row>
    <row r="30" spans="1:14" ht="7.95" customHeight="1">
      <c r="A30" s="290"/>
      <c r="B30" s="265"/>
      <c r="C30" s="265"/>
      <c r="D30" s="266"/>
      <c r="E30" s="267"/>
      <c r="F30" s="268"/>
      <c r="G30" s="341"/>
      <c r="H30" s="345"/>
      <c r="I30" s="270"/>
      <c r="J30" s="346"/>
      <c r="K30" s="337"/>
      <c r="L30" s="269"/>
      <c r="M30" s="289"/>
      <c r="N30" s="278"/>
    </row>
    <row r="31" spans="1:14" ht="7.95" customHeight="1">
      <c r="A31" s="290"/>
      <c r="B31" s="265"/>
      <c r="C31" s="265"/>
      <c r="D31" s="266"/>
      <c r="E31" s="267"/>
      <c r="F31" s="268"/>
      <c r="G31" s="341"/>
      <c r="H31" s="345"/>
      <c r="I31" s="270"/>
      <c r="J31" s="346"/>
      <c r="K31" s="337"/>
      <c r="L31" s="269"/>
      <c r="M31" s="289"/>
      <c r="N31" s="278"/>
    </row>
    <row r="32" spans="1:14" ht="7.95" customHeight="1">
      <c r="A32" s="290"/>
      <c r="B32" s="265"/>
      <c r="C32" s="265"/>
      <c r="D32" s="266"/>
      <c r="E32" s="267"/>
      <c r="F32" s="268"/>
      <c r="G32" s="341"/>
      <c r="H32" s="345"/>
      <c r="I32" s="270"/>
      <c r="J32" s="346"/>
      <c r="K32" s="337"/>
      <c r="L32" s="269"/>
      <c r="M32" s="289"/>
      <c r="N32" s="278"/>
    </row>
    <row r="33" spans="1:14" ht="7.95" customHeight="1">
      <c r="A33" s="290"/>
      <c r="B33" s="265"/>
      <c r="C33" s="265"/>
      <c r="D33" s="266"/>
      <c r="E33" s="267"/>
      <c r="F33" s="268"/>
      <c r="G33" s="341"/>
      <c r="H33" s="345"/>
      <c r="I33" s="270"/>
      <c r="J33" s="346"/>
      <c r="K33" s="337"/>
      <c r="L33" s="269"/>
      <c r="M33" s="289"/>
      <c r="N33" s="278"/>
    </row>
    <row r="34" spans="1:14" ht="7.95" customHeight="1">
      <c r="A34" s="290"/>
      <c r="B34" s="265"/>
      <c r="C34" s="265"/>
      <c r="D34" s="266"/>
      <c r="E34" s="267"/>
      <c r="F34" s="268"/>
      <c r="G34" s="341"/>
      <c r="H34" s="345"/>
      <c r="I34" s="270"/>
      <c r="J34" s="346"/>
      <c r="K34" s="337"/>
      <c r="L34" s="269"/>
      <c r="M34" s="289"/>
      <c r="N34" s="278"/>
    </row>
    <row r="35" spans="1:14" ht="7.95" customHeight="1">
      <c r="A35" s="290"/>
      <c r="B35" s="265"/>
      <c r="C35" s="265"/>
      <c r="D35" s="266"/>
      <c r="E35" s="267"/>
      <c r="F35" s="268"/>
      <c r="G35" s="341"/>
      <c r="H35" s="345"/>
      <c r="I35" s="270"/>
      <c r="J35" s="346"/>
      <c r="K35" s="337"/>
      <c r="L35" s="269"/>
      <c r="M35" s="289"/>
      <c r="N35" s="278"/>
    </row>
    <row r="36" spans="1:14" ht="7.95" customHeight="1">
      <c r="A36" s="290"/>
      <c r="B36" s="265"/>
      <c r="C36" s="265"/>
      <c r="D36" s="266"/>
      <c r="E36" s="267"/>
      <c r="F36" s="268"/>
      <c r="G36" s="341"/>
      <c r="H36" s="345"/>
      <c r="I36" s="270"/>
      <c r="J36" s="346"/>
      <c r="K36" s="337"/>
      <c r="L36" s="269"/>
      <c r="M36" s="289"/>
      <c r="N36" s="278"/>
    </row>
    <row r="37" spans="1:14" ht="7.95" customHeight="1">
      <c r="A37" s="290"/>
      <c r="B37" s="265"/>
      <c r="C37" s="265"/>
      <c r="D37" s="266"/>
      <c r="E37" s="267"/>
      <c r="F37" s="268"/>
      <c r="G37" s="341"/>
      <c r="H37" s="345"/>
      <c r="I37" s="270"/>
      <c r="J37" s="346"/>
      <c r="K37" s="337"/>
      <c r="L37" s="269"/>
      <c r="M37" s="289"/>
      <c r="N37" s="278"/>
    </row>
    <row r="38" spans="1:14" ht="7.95" customHeight="1">
      <c r="A38" s="290"/>
      <c r="B38" s="265"/>
      <c r="C38" s="265"/>
      <c r="D38" s="266"/>
      <c r="E38" s="267"/>
      <c r="F38" s="268"/>
      <c r="G38" s="341"/>
      <c r="H38" s="345"/>
      <c r="I38" s="270"/>
      <c r="J38" s="346"/>
      <c r="K38" s="337"/>
      <c r="L38" s="269"/>
      <c r="M38" s="289"/>
      <c r="N38" s="278"/>
    </row>
    <row r="39" spans="1:14" ht="7.95" customHeight="1">
      <c r="A39" s="290"/>
      <c r="B39" s="265"/>
      <c r="C39" s="265"/>
      <c r="D39" s="266"/>
      <c r="E39" s="267"/>
      <c r="F39" s="268"/>
      <c r="G39" s="341"/>
      <c r="H39" s="345"/>
      <c r="I39" s="270"/>
      <c r="J39" s="346"/>
      <c r="K39" s="337"/>
      <c r="L39" s="269"/>
      <c r="M39" s="289"/>
      <c r="N39" s="278"/>
    </row>
    <row r="40" spans="1:14" ht="7.95" customHeight="1">
      <c r="A40" s="290"/>
      <c r="B40" s="265"/>
      <c r="C40" s="265"/>
      <c r="D40" s="266"/>
      <c r="E40" s="267"/>
      <c r="F40" s="268"/>
      <c r="G40" s="341"/>
      <c r="H40" s="345"/>
      <c r="I40" s="270"/>
      <c r="J40" s="346"/>
      <c r="K40" s="337"/>
      <c r="L40" s="269"/>
      <c r="M40" s="289"/>
      <c r="N40" s="278"/>
    </row>
    <row r="41" spans="1:14" ht="7.95" customHeight="1">
      <c r="A41" s="290"/>
      <c r="B41" s="265"/>
      <c r="C41" s="265"/>
      <c r="D41" s="266"/>
      <c r="E41" s="267"/>
      <c r="F41" s="268"/>
      <c r="G41" s="341"/>
      <c r="H41" s="345"/>
      <c r="I41" s="270"/>
      <c r="J41" s="346"/>
      <c r="K41" s="337"/>
      <c r="L41" s="269"/>
      <c r="M41" s="289"/>
      <c r="N41" s="278"/>
    </row>
    <row r="42" spans="1:14" ht="7.95" customHeight="1">
      <c r="A42" s="290"/>
      <c r="B42" s="265"/>
      <c r="C42" s="265"/>
      <c r="D42" s="266"/>
      <c r="E42" s="267"/>
      <c r="F42" s="268"/>
      <c r="G42" s="341"/>
      <c r="H42" s="345"/>
      <c r="I42" s="270"/>
      <c r="J42" s="346"/>
      <c r="K42" s="337"/>
      <c r="L42" s="269"/>
      <c r="M42" s="289"/>
      <c r="N42" s="278"/>
    </row>
    <row r="43" spans="1:14" ht="7.95" customHeight="1">
      <c r="A43" s="290"/>
      <c r="B43" s="265"/>
      <c r="C43" s="265"/>
      <c r="D43" s="266"/>
      <c r="E43" s="267"/>
      <c r="F43" s="268"/>
      <c r="G43" s="341"/>
      <c r="H43" s="345"/>
      <c r="I43" s="270"/>
      <c r="J43" s="346"/>
      <c r="K43" s="337"/>
      <c r="L43" s="269"/>
      <c r="M43" s="289"/>
      <c r="N43" s="278"/>
    </row>
    <row r="44" spans="1:14" ht="7.95" customHeight="1">
      <c r="A44" s="290"/>
      <c r="B44" s="265"/>
      <c r="C44" s="265"/>
      <c r="D44" s="266"/>
      <c r="E44" s="267"/>
      <c r="F44" s="268"/>
      <c r="G44" s="341"/>
      <c r="H44" s="345"/>
      <c r="I44" s="270"/>
      <c r="J44" s="346"/>
      <c r="K44" s="337"/>
      <c r="L44" s="269"/>
      <c r="M44" s="289"/>
      <c r="N44" s="278"/>
    </row>
    <row r="45" spans="1:14" ht="7.95" customHeight="1">
      <c r="A45" s="290"/>
      <c r="B45" s="265"/>
      <c r="C45" s="265"/>
      <c r="D45" s="266"/>
      <c r="E45" s="267"/>
      <c r="F45" s="268"/>
      <c r="G45" s="341"/>
      <c r="H45" s="345"/>
      <c r="I45" s="270"/>
      <c r="J45" s="346"/>
      <c r="K45" s="337"/>
      <c r="L45" s="269"/>
      <c r="M45" s="289"/>
      <c r="N45" s="278"/>
    </row>
    <row r="46" spans="1:14" ht="7.95" customHeight="1">
      <c r="A46" s="290"/>
      <c r="B46" s="265"/>
      <c r="C46" s="265"/>
      <c r="D46" s="266"/>
      <c r="E46" s="267"/>
      <c r="F46" s="268"/>
      <c r="G46" s="341"/>
      <c r="H46" s="345"/>
      <c r="I46" s="270"/>
      <c r="J46" s="346"/>
      <c r="K46" s="337"/>
      <c r="L46" s="269"/>
      <c r="M46" s="289"/>
      <c r="N46" s="278"/>
    </row>
    <row r="47" spans="1:14" ht="7.95" customHeight="1">
      <c r="A47" s="290"/>
      <c r="B47" s="265"/>
      <c r="C47" s="265"/>
      <c r="D47" s="266"/>
      <c r="E47" s="267"/>
      <c r="F47" s="268"/>
      <c r="G47" s="341"/>
      <c r="H47" s="345"/>
      <c r="I47" s="270"/>
      <c r="J47" s="346"/>
      <c r="K47" s="337"/>
      <c r="L47" s="269"/>
      <c r="M47" s="289"/>
      <c r="N47" s="278"/>
    </row>
    <row r="48" spans="1:14" ht="7.95" customHeight="1">
      <c r="A48" s="290"/>
      <c r="B48" s="265"/>
      <c r="C48" s="265"/>
      <c r="D48" s="266"/>
      <c r="E48" s="267"/>
      <c r="F48" s="268"/>
      <c r="G48" s="341"/>
      <c r="H48" s="345"/>
      <c r="I48" s="270"/>
      <c r="J48" s="346"/>
      <c r="K48" s="337"/>
      <c r="L48" s="269"/>
      <c r="M48" s="289"/>
      <c r="N48" s="278"/>
    </row>
    <row r="49" spans="1:14" ht="7.95" customHeight="1">
      <c r="A49" s="290"/>
      <c r="B49" s="265"/>
      <c r="C49" s="265"/>
      <c r="D49" s="266"/>
      <c r="E49" s="267"/>
      <c r="F49" s="268"/>
      <c r="G49" s="341"/>
      <c r="H49" s="345"/>
      <c r="I49" s="270"/>
      <c r="J49" s="346"/>
      <c r="K49" s="337"/>
      <c r="L49" s="269"/>
      <c r="M49" s="289"/>
      <c r="N49" s="278"/>
    </row>
    <row r="50" spans="1:14" ht="7.95" customHeight="1">
      <c r="A50" s="290"/>
      <c r="B50" s="265"/>
      <c r="C50" s="265"/>
      <c r="D50" s="266"/>
      <c r="E50" s="267"/>
      <c r="F50" s="268"/>
      <c r="G50" s="341"/>
      <c r="H50" s="345"/>
      <c r="I50" s="270"/>
      <c r="J50" s="346"/>
      <c r="K50" s="337"/>
      <c r="L50" s="269"/>
      <c r="M50" s="289"/>
      <c r="N50" s="278"/>
    </row>
    <row r="51" spans="1:14" ht="7.95" customHeight="1">
      <c r="A51" s="290"/>
      <c r="B51" s="265"/>
      <c r="C51" s="265"/>
      <c r="D51" s="266"/>
      <c r="E51" s="267"/>
      <c r="F51" s="268"/>
      <c r="G51" s="341"/>
      <c r="H51" s="345"/>
      <c r="I51" s="270"/>
      <c r="J51" s="346"/>
      <c r="K51" s="337"/>
      <c r="L51" s="269"/>
      <c r="M51" s="289"/>
      <c r="N51" s="278"/>
    </row>
    <row r="52" spans="1:14" ht="7.95" customHeight="1">
      <c r="A52" s="290"/>
      <c r="B52" s="265"/>
      <c r="C52" s="265"/>
      <c r="D52" s="266"/>
      <c r="E52" s="267"/>
      <c r="F52" s="268"/>
      <c r="G52" s="341"/>
      <c r="H52" s="345"/>
      <c r="I52" s="270"/>
      <c r="J52" s="346"/>
      <c r="K52" s="337"/>
      <c r="L52" s="269"/>
      <c r="M52" s="289"/>
      <c r="N52" s="278"/>
    </row>
    <row r="53" spans="1:14" ht="7.95" customHeight="1">
      <c r="A53" s="290"/>
      <c r="B53" s="265"/>
      <c r="C53" s="265"/>
      <c r="D53" s="266"/>
      <c r="E53" s="267"/>
      <c r="F53" s="268"/>
      <c r="G53" s="341"/>
      <c r="H53" s="345"/>
      <c r="I53" s="270"/>
      <c r="J53" s="346"/>
      <c r="K53" s="337"/>
      <c r="L53" s="269"/>
      <c r="M53" s="289"/>
      <c r="N53" s="278"/>
    </row>
    <row r="54" spans="1:14" ht="7.95" customHeight="1">
      <c r="A54" s="290"/>
      <c r="B54" s="265"/>
      <c r="C54" s="265"/>
      <c r="D54" s="266"/>
      <c r="E54" s="267"/>
      <c r="F54" s="268"/>
      <c r="G54" s="341"/>
      <c r="H54" s="345"/>
      <c r="I54" s="270"/>
      <c r="J54" s="346"/>
      <c r="K54" s="337"/>
      <c r="L54" s="269"/>
      <c r="M54" s="289"/>
      <c r="N54" s="278"/>
    </row>
    <row r="55" spans="1:14" ht="7.95" customHeight="1">
      <c r="A55" s="290"/>
      <c r="B55" s="265"/>
      <c r="C55" s="265"/>
      <c r="D55" s="266"/>
      <c r="E55" s="267"/>
      <c r="F55" s="268"/>
      <c r="G55" s="341"/>
      <c r="H55" s="345"/>
      <c r="I55" s="270"/>
      <c r="J55" s="346"/>
      <c r="K55" s="337"/>
      <c r="L55" s="269"/>
      <c r="M55" s="289"/>
      <c r="N55" s="278"/>
    </row>
    <row r="56" spans="1:14" ht="7.95" customHeight="1">
      <c r="A56" s="290"/>
      <c r="B56" s="265"/>
      <c r="C56" s="265"/>
      <c r="D56" s="266"/>
      <c r="E56" s="267"/>
      <c r="F56" s="268"/>
      <c r="G56" s="341"/>
      <c r="H56" s="345"/>
      <c r="I56" s="270"/>
      <c r="J56" s="346"/>
      <c r="K56" s="337"/>
      <c r="L56" s="269"/>
      <c r="M56" s="289"/>
      <c r="N56" s="278"/>
    </row>
    <row r="57" spans="1:14" ht="7.95" customHeight="1">
      <c r="A57" s="290"/>
      <c r="B57" s="265"/>
      <c r="C57" s="265"/>
      <c r="D57" s="266"/>
      <c r="E57" s="267"/>
      <c r="F57" s="268"/>
      <c r="G57" s="341"/>
      <c r="H57" s="345"/>
      <c r="I57" s="270"/>
      <c r="J57" s="346"/>
      <c r="K57" s="337"/>
      <c r="L57" s="269"/>
      <c r="M57" s="289"/>
      <c r="N57" s="278"/>
    </row>
    <row r="58" spans="1:14" ht="7.95" customHeight="1">
      <c r="A58" s="290"/>
      <c r="B58" s="265"/>
      <c r="C58" s="265"/>
      <c r="D58" s="266"/>
      <c r="E58" s="267"/>
      <c r="F58" s="268"/>
      <c r="G58" s="341"/>
      <c r="H58" s="345"/>
      <c r="I58" s="270"/>
      <c r="J58" s="346"/>
      <c r="K58" s="337"/>
      <c r="L58" s="269"/>
      <c r="M58" s="289"/>
      <c r="N58" s="278"/>
    </row>
    <row r="59" spans="1:14" ht="7.95" customHeight="1">
      <c r="A59" s="290"/>
      <c r="B59" s="265"/>
      <c r="C59" s="265"/>
      <c r="D59" s="266"/>
      <c r="E59" s="267"/>
      <c r="F59" s="268"/>
      <c r="G59" s="341"/>
      <c r="H59" s="345"/>
      <c r="I59" s="270"/>
      <c r="J59" s="346"/>
      <c r="K59" s="337"/>
      <c r="L59" s="269"/>
      <c r="M59" s="289"/>
      <c r="N59" s="278"/>
    </row>
    <row r="60" spans="1:14" ht="7.95" customHeight="1">
      <c r="A60" s="290"/>
      <c r="B60" s="265"/>
      <c r="C60" s="265"/>
      <c r="D60" s="266"/>
      <c r="E60" s="267"/>
      <c r="F60" s="268"/>
      <c r="G60" s="341"/>
      <c r="H60" s="345"/>
      <c r="I60" s="270"/>
      <c r="J60" s="346"/>
      <c r="K60" s="337"/>
      <c r="L60" s="269"/>
      <c r="M60" s="289"/>
      <c r="N60" s="278"/>
    </row>
    <row r="61" spans="1:14" ht="7.95" customHeight="1">
      <c r="A61" s="290"/>
      <c r="B61" s="265"/>
      <c r="C61" s="265"/>
      <c r="D61" s="266"/>
      <c r="E61" s="267"/>
      <c r="F61" s="268"/>
      <c r="G61" s="341"/>
      <c r="H61" s="345"/>
      <c r="I61" s="270"/>
      <c r="J61" s="346"/>
      <c r="K61" s="337"/>
      <c r="L61" s="269"/>
      <c r="M61" s="289"/>
      <c r="N61" s="278"/>
    </row>
    <row r="62" spans="1:14" ht="7.95" customHeight="1">
      <c r="A62" s="290"/>
      <c r="B62" s="265"/>
      <c r="C62" s="265"/>
      <c r="D62" s="266"/>
      <c r="E62" s="267"/>
      <c r="F62" s="268"/>
      <c r="G62" s="341"/>
      <c r="H62" s="345"/>
      <c r="I62" s="270"/>
      <c r="J62" s="346"/>
      <c r="K62" s="337"/>
      <c r="L62" s="269"/>
      <c r="M62" s="289"/>
      <c r="N62" s="278"/>
    </row>
    <row r="63" spans="1:14" ht="7.95" customHeight="1">
      <c r="A63" s="290"/>
      <c r="B63" s="265"/>
      <c r="C63" s="265"/>
      <c r="D63" s="266"/>
      <c r="E63" s="267"/>
      <c r="F63" s="268"/>
      <c r="G63" s="341"/>
      <c r="H63" s="345"/>
      <c r="I63" s="270"/>
      <c r="J63" s="346"/>
      <c r="K63" s="337"/>
      <c r="L63" s="269"/>
      <c r="M63" s="289"/>
      <c r="N63" s="278"/>
    </row>
    <row r="64" spans="1:14" ht="7.95" customHeight="1">
      <c r="A64" s="290"/>
      <c r="B64" s="265"/>
      <c r="C64" s="265"/>
      <c r="D64" s="266"/>
      <c r="E64" s="267"/>
      <c r="F64" s="268"/>
      <c r="G64" s="341"/>
      <c r="H64" s="345"/>
      <c r="I64" s="270"/>
      <c r="J64" s="346"/>
      <c r="K64" s="337"/>
      <c r="L64" s="269"/>
      <c r="M64" s="289"/>
      <c r="N64" s="278"/>
    </row>
    <row r="65" spans="1:14" ht="7.95" customHeight="1">
      <c r="A65" s="290"/>
      <c r="B65" s="265"/>
      <c r="C65" s="265"/>
      <c r="D65" s="266"/>
      <c r="E65" s="267"/>
      <c r="F65" s="268"/>
      <c r="G65" s="341"/>
      <c r="H65" s="345"/>
      <c r="I65" s="270"/>
      <c r="J65" s="346"/>
      <c r="K65" s="337"/>
      <c r="L65" s="269"/>
      <c r="M65" s="289"/>
      <c r="N65" s="278"/>
    </row>
    <row r="66" spans="1:14" ht="7.95" customHeight="1">
      <c r="A66" s="290"/>
      <c r="B66" s="265"/>
      <c r="C66" s="265"/>
      <c r="D66" s="266"/>
      <c r="E66" s="267"/>
      <c r="F66" s="268"/>
      <c r="G66" s="341"/>
      <c r="H66" s="345"/>
      <c r="I66" s="270"/>
      <c r="J66" s="346"/>
      <c r="K66" s="337"/>
      <c r="L66" s="269"/>
      <c r="M66" s="289"/>
      <c r="N66" s="278"/>
    </row>
    <row r="67" spans="1:14" ht="7.95" customHeight="1">
      <c r="A67" s="290"/>
      <c r="B67" s="265"/>
      <c r="C67" s="265"/>
      <c r="D67" s="266"/>
      <c r="E67" s="267"/>
      <c r="F67" s="268"/>
      <c r="G67" s="341"/>
      <c r="H67" s="345"/>
      <c r="I67" s="270"/>
      <c r="J67" s="346"/>
      <c r="K67" s="337"/>
      <c r="L67" s="269"/>
      <c r="M67" s="289"/>
      <c r="N67" s="278"/>
    </row>
    <row r="68" spans="1:14" ht="7.95" customHeight="1">
      <c r="A68" s="290"/>
      <c r="B68" s="265"/>
      <c r="C68" s="265"/>
      <c r="D68" s="266"/>
      <c r="E68" s="267"/>
      <c r="F68" s="268"/>
      <c r="G68" s="341"/>
      <c r="H68" s="345"/>
      <c r="I68" s="270"/>
      <c r="J68" s="346"/>
      <c r="K68" s="337"/>
      <c r="L68" s="269"/>
      <c r="M68" s="289"/>
      <c r="N68" s="278"/>
    </row>
    <row r="69" spans="1:14" ht="7.95" customHeight="1">
      <c r="A69" s="290"/>
      <c r="B69" s="265"/>
      <c r="C69" s="265"/>
      <c r="D69" s="266"/>
      <c r="E69" s="267"/>
      <c r="F69" s="268"/>
      <c r="G69" s="341"/>
      <c r="H69" s="345"/>
      <c r="I69" s="270"/>
      <c r="J69" s="346"/>
      <c r="K69" s="337"/>
      <c r="L69" s="269"/>
      <c r="M69" s="289"/>
      <c r="N69" s="278"/>
    </row>
    <row r="70" spans="1:14" ht="7.95" customHeight="1">
      <c r="A70" s="290"/>
      <c r="B70" s="265"/>
      <c r="C70" s="265"/>
      <c r="D70" s="266"/>
      <c r="E70" s="267"/>
      <c r="F70" s="268"/>
      <c r="G70" s="341"/>
      <c r="H70" s="345"/>
      <c r="I70" s="270"/>
      <c r="J70" s="346"/>
      <c r="K70" s="337"/>
      <c r="L70" s="269"/>
      <c r="M70" s="289"/>
      <c r="N70" s="278"/>
    </row>
    <row r="71" spans="1:14" ht="7.95" customHeight="1">
      <c r="A71" s="290"/>
      <c r="B71" s="265"/>
      <c r="C71" s="265"/>
      <c r="D71" s="266"/>
      <c r="E71" s="267"/>
      <c r="F71" s="268"/>
      <c r="G71" s="341"/>
      <c r="H71" s="345"/>
      <c r="I71" s="270"/>
      <c r="J71" s="346"/>
      <c r="K71" s="337"/>
      <c r="L71" s="269"/>
      <c r="M71" s="289"/>
      <c r="N71" s="278"/>
    </row>
    <row r="72" spans="1:14" ht="7.95" customHeight="1">
      <c r="A72" s="290"/>
      <c r="B72" s="265"/>
      <c r="C72" s="265"/>
      <c r="D72" s="266"/>
      <c r="E72" s="267"/>
      <c r="F72" s="268"/>
      <c r="G72" s="341"/>
      <c r="H72" s="345"/>
      <c r="I72" s="270"/>
      <c r="J72" s="346"/>
      <c r="K72" s="337"/>
      <c r="L72" s="269"/>
      <c r="M72" s="289"/>
      <c r="N72" s="278"/>
    </row>
    <row r="73" spans="1:14" ht="7.95" customHeight="1">
      <c r="A73" s="290"/>
      <c r="B73" s="265"/>
      <c r="C73" s="265"/>
      <c r="D73" s="266"/>
      <c r="E73" s="267"/>
      <c r="F73" s="268"/>
      <c r="G73" s="341"/>
      <c r="H73" s="345"/>
      <c r="I73" s="270"/>
      <c r="J73" s="346"/>
      <c r="K73" s="337"/>
      <c r="L73" s="269"/>
      <c r="M73" s="289"/>
      <c r="N73" s="278"/>
    </row>
    <row r="74" spans="1:14" ht="7.95" customHeight="1">
      <c r="A74" s="290"/>
      <c r="B74" s="265"/>
      <c r="C74" s="265"/>
      <c r="D74" s="266"/>
      <c r="E74" s="267"/>
      <c r="F74" s="268"/>
      <c r="G74" s="341"/>
      <c r="H74" s="345"/>
      <c r="I74" s="270"/>
      <c r="J74" s="346"/>
      <c r="K74" s="337"/>
      <c r="L74" s="269"/>
      <c r="M74" s="289"/>
      <c r="N74" s="278"/>
    </row>
    <row r="75" spans="1:14" ht="7.95" customHeight="1">
      <c r="A75" s="290"/>
      <c r="B75" s="265"/>
      <c r="C75" s="265"/>
      <c r="D75" s="266"/>
      <c r="E75" s="267"/>
      <c r="F75" s="268"/>
      <c r="G75" s="341"/>
      <c r="H75" s="345"/>
      <c r="I75" s="270"/>
      <c r="J75" s="346"/>
      <c r="K75" s="337"/>
      <c r="L75" s="269"/>
      <c r="M75" s="289"/>
      <c r="N75" s="278"/>
    </row>
    <row r="76" spans="1:14" ht="7.95" customHeight="1">
      <c r="A76" s="290"/>
      <c r="B76" s="265"/>
      <c r="C76" s="265"/>
      <c r="D76" s="266"/>
      <c r="E76" s="267"/>
      <c r="F76" s="268"/>
      <c r="G76" s="341"/>
      <c r="H76" s="345"/>
      <c r="I76" s="270"/>
      <c r="J76" s="346"/>
      <c r="K76" s="337"/>
      <c r="L76" s="269"/>
      <c r="M76" s="289"/>
      <c r="N76" s="278"/>
    </row>
    <row r="77" spans="1:14" ht="7.95" customHeight="1">
      <c r="A77" s="290"/>
      <c r="B77" s="265"/>
      <c r="C77" s="265"/>
      <c r="D77" s="266"/>
      <c r="E77" s="267"/>
      <c r="F77" s="268"/>
      <c r="G77" s="341"/>
      <c r="H77" s="345"/>
      <c r="I77" s="270"/>
      <c r="J77" s="346"/>
      <c r="K77" s="337"/>
      <c r="L77" s="269"/>
      <c r="M77" s="289"/>
      <c r="N77" s="278"/>
    </row>
    <row r="78" spans="1:14" ht="7.95" customHeight="1">
      <c r="A78" s="290"/>
      <c r="B78" s="265"/>
      <c r="C78" s="265"/>
      <c r="D78" s="266"/>
      <c r="E78" s="267"/>
      <c r="F78" s="268"/>
      <c r="G78" s="341"/>
      <c r="H78" s="345"/>
      <c r="I78" s="270"/>
      <c r="J78" s="346"/>
      <c r="K78" s="337"/>
      <c r="L78" s="269"/>
      <c r="M78" s="289"/>
      <c r="N78" s="278"/>
    </row>
    <row r="79" spans="1:14" ht="7.95" customHeight="1">
      <c r="A79" s="290"/>
      <c r="B79" s="265"/>
      <c r="C79" s="265"/>
      <c r="D79" s="266"/>
      <c r="E79" s="267"/>
      <c r="F79" s="268"/>
      <c r="G79" s="341"/>
      <c r="H79" s="345"/>
      <c r="I79" s="270"/>
      <c r="J79" s="346"/>
      <c r="K79" s="337"/>
      <c r="L79" s="269"/>
      <c r="M79" s="289"/>
      <c r="N79" s="278"/>
    </row>
    <row r="80" spans="1:14" ht="7.95" customHeight="1">
      <c r="A80" s="290"/>
      <c r="B80" s="265"/>
      <c r="C80" s="265"/>
      <c r="D80" s="266"/>
      <c r="E80" s="267"/>
      <c r="F80" s="268"/>
      <c r="G80" s="341"/>
      <c r="H80" s="345"/>
      <c r="I80" s="270"/>
      <c r="J80" s="346"/>
      <c r="K80" s="337"/>
      <c r="L80" s="269"/>
      <c r="M80" s="289"/>
      <c r="N80" s="278"/>
    </row>
    <row r="81" spans="1:14" ht="7.95" customHeight="1">
      <c r="A81" s="290"/>
      <c r="B81" s="265"/>
      <c r="C81" s="265"/>
      <c r="D81" s="266"/>
      <c r="E81" s="267"/>
      <c r="F81" s="268"/>
      <c r="G81" s="341"/>
      <c r="H81" s="345"/>
      <c r="I81" s="270"/>
      <c r="J81" s="346"/>
      <c r="K81" s="337"/>
      <c r="L81" s="269"/>
      <c r="M81" s="289"/>
      <c r="N81" s="278"/>
    </row>
    <row r="82" spans="1:14" ht="7.95" customHeight="1">
      <c r="A82" s="290"/>
      <c r="B82" s="265"/>
      <c r="C82" s="265"/>
      <c r="D82" s="266"/>
      <c r="E82" s="267"/>
      <c r="F82" s="268"/>
      <c r="G82" s="341"/>
      <c r="H82" s="345"/>
      <c r="I82" s="270"/>
      <c r="J82" s="346"/>
      <c r="K82" s="337"/>
      <c r="L82" s="269"/>
      <c r="M82" s="289"/>
      <c r="N82" s="278"/>
    </row>
    <row r="83" spans="1:14" ht="7.95" customHeight="1">
      <c r="A83" s="290"/>
      <c r="B83" s="265"/>
      <c r="C83" s="265"/>
      <c r="D83" s="266"/>
      <c r="E83" s="267"/>
      <c r="F83" s="268"/>
      <c r="G83" s="341"/>
      <c r="H83" s="345"/>
      <c r="I83" s="270"/>
      <c r="J83" s="346"/>
      <c r="K83" s="337"/>
      <c r="L83" s="269"/>
      <c r="M83" s="289"/>
      <c r="N83" s="278"/>
    </row>
    <row r="84" spans="1:14" ht="7.95" customHeight="1">
      <c r="A84" s="290"/>
      <c r="B84" s="265"/>
      <c r="C84" s="265"/>
      <c r="D84" s="266"/>
      <c r="E84" s="267"/>
      <c r="F84" s="268"/>
      <c r="G84" s="341"/>
      <c r="H84" s="345"/>
      <c r="I84" s="270"/>
      <c r="J84" s="346"/>
      <c r="K84" s="337"/>
      <c r="L84" s="269"/>
      <c r="M84" s="289"/>
      <c r="N84" s="278"/>
    </row>
    <row r="85" spans="1:14" ht="7.95" customHeight="1">
      <c r="A85" s="290"/>
      <c r="B85" s="265"/>
      <c r="C85" s="265"/>
      <c r="D85" s="266"/>
      <c r="E85" s="267"/>
      <c r="F85" s="268"/>
      <c r="G85" s="341"/>
      <c r="H85" s="345"/>
      <c r="I85" s="270"/>
      <c r="J85" s="346"/>
      <c r="K85" s="337"/>
      <c r="L85" s="269"/>
      <c r="M85" s="289"/>
      <c r="N85" s="278"/>
    </row>
    <row r="86" spans="1:14" ht="7.95" customHeight="1">
      <c r="A86" s="290"/>
      <c r="B86" s="265"/>
      <c r="C86" s="265"/>
      <c r="D86" s="266"/>
      <c r="E86" s="267"/>
      <c r="F86" s="268"/>
      <c r="G86" s="341"/>
      <c r="H86" s="345"/>
      <c r="I86" s="270"/>
      <c r="J86" s="346"/>
      <c r="K86" s="337"/>
      <c r="L86" s="269"/>
      <c r="M86" s="289"/>
      <c r="N86" s="278"/>
    </row>
    <row r="87" spans="1:14" ht="7.95" customHeight="1">
      <c r="A87" s="290"/>
      <c r="B87" s="265"/>
      <c r="C87" s="265"/>
      <c r="D87" s="266"/>
      <c r="E87" s="267"/>
      <c r="F87" s="268"/>
      <c r="G87" s="341"/>
      <c r="H87" s="345"/>
      <c r="I87" s="270"/>
      <c r="J87" s="346"/>
      <c r="K87" s="337"/>
      <c r="L87" s="269"/>
      <c r="M87" s="289"/>
      <c r="N87" s="278"/>
    </row>
    <row r="88" spans="1:14" ht="7.95" customHeight="1">
      <c r="A88" s="290"/>
      <c r="B88" s="265"/>
      <c r="C88" s="265"/>
      <c r="D88" s="266"/>
      <c r="E88" s="267"/>
      <c r="F88" s="268"/>
      <c r="G88" s="341"/>
      <c r="H88" s="345"/>
      <c r="I88" s="270"/>
      <c r="J88" s="346"/>
      <c r="K88" s="337"/>
      <c r="L88" s="269"/>
      <c r="M88" s="289"/>
      <c r="N88" s="278"/>
    </row>
    <row r="89" spans="1:14" ht="7.95" customHeight="1">
      <c r="A89" s="290"/>
      <c r="B89" s="265"/>
      <c r="C89" s="265"/>
      <c r="D89" s="266"/>
      <c r="E89" s="267"/>
      <c r="F89" s="268"/>
      <c r="G89" s="341"/>
      <c r="H89" s="345"/>
      <c r="I89" s="270"/>
      <c r="J89" s="346"/>
      <c r="K89" s="337"/>
      <c r="L89" s="269"/>
      <c r="M89" s="289"/>
      <c r="N89" s="278"/>
    </row>
    <row r="90" spans="1:14" ht="7.95" customHeight="1">
      <c r="A90" s="290"/>
      <c r="B90" s="265"/>
      <c r="C90" s="265"/>
      <c r="D90" s="266"/>
      <c r="E90" s="267"/>
      <c r="F90" s="268"/>
      <c r="G90" s="341"/>
      <c r="H90" s="345"/>
      <c r="I90" s="270"/>
      <c r="J90" s="346"/>
      <c r="K90" s="337"/>
      <c r="L90" s="269"/>
      <c r="M90" s="289"/>
      <c r="N90" s="278"/>
    </row>
    <row r="91" spans="1:14" ht="7.95" customHeight="1">
      <c r="A91" s="290"/>
      <c r="B91" s="265"/>
      <c r="C91" s="265"/>
      <c r="D91" s="266"/>
      <c r="E91" s="267"/>
      <c r="F91" s="268"/>
      <c r="G91" s="341"/>
      <c r="H91" s="345"/>
      <c r="I91" s="270"/>
      <c r="J91" s="346"/>
      <c r="K91" s="337"/>
      <c r="L91" s="269"/>
      <c r="M91" s="289"/>
      <c r="N91" s="278"/>
    </row>
    <row r="92" spans="1:14" ht="7.95" customHeight="1">
      <c r="A92" s="290"/>
      <c r="B92" s="265"/>
      <c r="C92" s="265"/>
      <c r="D92" s="266"/>
      <c r="E92" s="267"/>
      <c r="F92" s="268"/>
      <c r="G92" s="341"/>
      <c r="H92" s="345"/>
      <c r="I92" s="270"/>
      <c r="J92" s="346"/>
      <c r="K92" s="337"/>
      <c r="L92" s="269"/>
      <c r="M92" s="289"/>
      <c r="N92" s="278"/>
    </row>
    <row r="93" spans="1:14" ht="7.95" customHeight="1">
      <c r="A93" s="290"/>
      <c r="B93" s="265"/>
      <c r="C93" s="265"/>
      <c r="D93" s="266"/>
      <c r="E93" s="267"/>
      <c r="F93" s="268"/>
      <c r="G93" s="341"/>
      <c r="H93" s="345"/>
      <c r="I93" s="270"/>
      <c r="J93" s="346"/>
      <c r="K93" s="337"/>
      <c r="L93" s="269"/>
      <c r="M93" s="289"/>
      <c r="N93" s="278"/>
    </row>
    <row r="94" spans="1:14" ht="7.95" customHeight="1">
      <c r="A94" s="290"/>
      <c r="B94" s="265"/>
      <c r="C94" s="265"/>
      <c r="D94" s="266"/>
      <c r="E94" s="267"/>
      <c r="F94" s="268"/>
      <c r="G94" s="341"/>
      <c r="H94" s="345"/>
      <c r="I94" s="270"/>
      <c r="J94" s="346"/>
      <c r="K94" s="337"/>
      <c r="L94" s="269"/>
      <c r="M94" s="289"/>
      <c r="N94" s="278"/>
    </row>
    <row r="95" spans="1:14" ht="7.95" customHeight="1">
      <c r="A95" s="290"/>
      <c r="B95" s="265"/>
      <c r="C95" s="265"/>
      <c r="D95" s="266"/>
      <c r="E95" s="267"/>
      <c r="F95" s="268"/>
      <c r="G95" s="341"/>
      <c r="H95" s="345"/>
      <c r="I95" s="270"/>
      <c r="J95" s="346"/>
      <c r="K95" s="337"/>
      <c r="L95" s="269"/>
      <c r="M95" s="289"/>
      <c r="N95" s="278"/>
    </row>
    <row r="96" spans="1:14" ht="7.95" customHeight="1">
      <c r="A96" s="290"/>
      <c r="B96" s="265"/>
      <c r="C96" s="265"/>
      <c r="D96" s="266"/>
      <c r="E96" s="267"/>
      <c r="F96" s="268"/>
      <c r="G96" s="341"/>
      <c r="H96" s="345"/>
      <c r="I96" s="270"/>
      <c r="J96" s="346"/>
      <c r="K96" s="337"/>
      <c r="L96" s="269"/>
      <c r="M96" s="289"/>
      <c r="N96" s="278"/>
    </row>
    <row r="97" spans="1:14" ht="7.95" customHeight="1">
      <c r="A97" s="290"/>
      <c r="B97" s="265"/>
      <c r="C97" s="265"/>
      <c r="D97" s="266"/>
      <c r="E97" s="267"/>
      <c r="F97" s="268"/>
      <c r="G97" s="341"/>
      <c r="H97" s="345"/>
      <c r="I97" s="270"/>
      <c r="J97" s="346"/>
      <c r="K97" s="337"/>
      <c r="L97" s="269"/>
      <c r="M97" s="289"/>
      <c r="N97" s="278"/>
    </row>
    <row r="98" spans="1:14" ht="7.95" customHeight="1">
      <c r="A98" s="290"/>
      <c r="B98" s="265"/>
      <c r="C98" s="265"/>
      <c r="D98" s="266"/>
      <c r="E98" s="267"/>
      <c r="F98" s="268"/>
      <c r="G98" s="341"/>
      <c r="H98" s="345"/>
      <c r="I98" s="270"/>
      <c r="J98" s="346"/>
      <c r="K98" s="337"/>
      <c r="L98" s="269"/>
      <c r="M98" s="289"/>
      <c r="N98" s="278"/>
    </row>
    <row r="99" spans="1:14" ht="7.95" customHeight="1">
      <c r="A99" s="290"/>
      <c r="B99" s="265"/>
      <c r="C99" s="265"/>
      <c r="D99" s="266"/>
      <c r="E99" s="267"/>
      <c r="F99" s="268"/>
      <c r="G99" s="341"/>
      <c r="H99" s="345"/>
      <c r="I99" s="270"/>
      <c r="J99" s="346"/>
      <c r="K99" s="337"/>
      <c r="L99" s="269"/>
      <c r="M99" s="289"/>
      <c r="N99" s="278"/>
    </row>
    <row r="100" spans="1:14" ht="7.95" customHeight="1">
      <c r="A100" s="290"/>
      <c r="B100" s="265"/>
      <c r="C100" s="265"/>
      <c r="D100" s="266"/>
      <c r="E100" s="267"/>
      <c r="F100" s="268"/>
      <c r="G100" s="341"/>
      <c r="H100" s="345"/>
      <c r="I100" s="270"/>
      <c r="J100" s="346"/>
      <c r="K100" s="337"/>
      <c r="L100" s="269"/>
      <c r="M100" s="289"/>
      <c r="N100" s="278"/>
    </row>
    <row r="101" spans="1:14" ht="7.95" customHeight="1">
      <c r="A101" s="290"/>
      <c r="B101" s="265"/>
      <c r="C101" s="265"/>
      <c r="D101" s="266"/>
      <c r="E101" s="267"/>
      <c r="F101" s="268"/>
      <c r="G101" s="341"/>
      <c r="H101" s="345"/>
      <c r="I101" s="270"/>
      <c r="J101" s="346"/>
      <c r="K101" s="337"/>
      <c r="L101" s="269"/>
      <c r="M101" s="289"/>
      <c r="N101" s="278"/>
    </row>
    <row r="102" spans="1:14" ht="7.95" customHeight="1">
      <c r="A102" s="290"/>
      <c r="B102" s="265"/>
      <c r="C102" s="265"/>
      <c r="D102" s="266"/>
      <c r="E102" s="267"/>
      <c r="F102" s="268"/>
      <c r="G102" s="341"/>
      <c r="H102" s="345"/>
      <c r="I102" s="270"/>
      <c r="J102" s="346"/>
      <c r="K102" s="337"/>
      <c r="L102" s="269"/>
      <c r="M102" s="289"/>
      <c r="N102" s="278"/>
    </row>
    <row r="103" spans="1:14" ht="7.95" customHeight="1">
      <c r="A103" s="290"/>
      <c r="B103" s="265"/>
      <c r="C103" s="265"/>
      <c r="D103" s="266"/>
      <c r="E103" s="267"/>
      <c r="F103" s="268"/>
      <c r="G103" s="341"/>
      <c r="H103" s="345"/>
      <c r="I103" s="270"/>
      <c r="J103" s="346"/>
      <c r="K103" s="337"/>
      <c r="L103" s="269"/>
      <c r="M103" s="289"/>
      <c r="N103" s="278"/>
    </row>
    <row r="104" spans="1:14" ht="7.95" customHeight="1">
      <c r="A104" s="290"/>
      <c r="B104" s="265"/>
      <c r="C104" s="265"/>
      <c r="D104" s="266"/>
      <c r="E104" s="267"/>
      <c r="F104" s="268"/>
      <c r="G104" s="341"/>
      <c r="H104" s="345"/>
      <c r="I104" s="270"/>
      <c r="J104" s="346"/>
      <c r="K104" s="337"/>
      <c r="L104" s="269"/>
      <c r="M104" s="289"/>
      <c r="N104" s="278"/>
    </row>
    <row r="105" spans="1:14" ht="7.95" customHeight="1">
      <c r="A105" s="290"/>
      <c r="B105" s="265"/>
      <c r="C105" s="265"/>
      <c r="D105" s="266"/>
      <c r="E105" s="267"/>
      <c r="F105" s="268"/>
      <c r="G105" s="341"/>
      <c r="H105" s="345"/>
      <c r="I105" s="270"/>
      <c r="J105" s="346"/>
      <c r="K105" s="337"/>
      <c r="L105" s="269"/>
      <c r="M105" s="289"/>
      <c r="N105" s="278"/>
    </row>
    <row r="106" spans="1:14" ht="7.95" customHeight="1">
      <c r="A106" s="290"/>
      <c r="B106" s="265"/>
      <c r="C106" s="265"/>
      <c r="D106" s="266"/>
      <c r="E106" s="267"/>
      <c r="F106" s="268"/>
      <c r="G106" s="341"/>
      <c r="H106" s="345"/>
      <c r="I106" s="270"/>
      <c r="J106" s="346"/>
      <c r="K106" s="337"/>
      <c r="L106" s="269"/>
      <c r="M106" s="289"/>
      <c r="N106" s="278"/>
    </row>
    <row r="107" spans="1:14" ht="7.95" customHeight="1">
      <c r="A107" s="290"/>
      <c r="B107" s="265"/>
      <c r="C107" s="265"/>
      <c r="D107" s="266"/>
      <c r="E107" s="267"/>
      <c r="F107" s="268"/>
      <c r="G107" s="341"/>
      <c r="H107" s="345"/>
      <c r="I107" s="270"/>
      <c r="J107" s="346"/>
      <c r="K107" s="337"/>
      <c r="L107" s="269"/>
      <c r="M107" s="289"/>
      <c r="N107" s="278"/>
    </row>
    <row r="108" spans="1:14" ht="7.95" customHeight="1">
      <c r="A108" s="290"/>
      <c r="B108" s="265"/>
      <c r="C108" s="265"/>
      <c r="D108" s="266"/>
      <c r="E108" s="267"/>
      <c r="F108" s="268"/>
      <c r="G108" s="341"/>
      <c r="H108" s="345"/>
      <c r="I108" s="270"/>
      <c r="J108" s="346"/>
      <c r="K108" s="337"/>
      <c r="L108" s="269"/>
      <c r="M108" s="289"/>
      <c r="N108" s="278"/>
    </row>
    <row r="109" spans="1:14" ht="7.95" customHeight="1">
      <c r="A109" s="290"/>
      <c r="B109" s="265"/>
      <c r="C109" s="265"/>
      <c r="D109" s="266"/>
      <c r="E109" s="267"/>
      <c r="F109" s="268"/>
      <c r="G109" s="341"/>
      <c r="H109" s="345"/>
      <c r="I109" s="270"/>
      <c r="J109" s="346"/>
      <c r="K109" s="337"/>
      <c r="L109" s="269"/>
      <c r="M109" s="289"/>
      <c r="N109" s="278"/>
    </row>
    <row r="110" spans="1:14" ht="7.95" customHeight="1">
      <c r="A110" s="290"/>
      <c r="B110" s="265"/>
      <c r="C110" s="265"/>
      <c r="D110" s="266"/>
      <c r="E110" s="267"/>
      <c r="F110" s="268"/>
      <c r="G110" s="341"/>
      <c r="H110" s="345"/>
      <c r="I110" s="270"/>
      <c r="J110" s="346"/>
      <c r="K110" s="337"/>
      <c r="L110" s="269"/>
      <c r="M110" s="289"/>
      <c r="N110" s="278"/>
    </row>
    <row r="111" spans="1:14" ht="7.95" customHeight="1">
      <c r="A111" s="290"/>
      <c r="B111" s="265"/>
      <c r="C111" s="265"/>
      <c r="D111" s="266"/>
      <c r="E111" s="267"/>
      <c r="F111" s="268"/>
      <c r="G111" s="341"/>
      <c r="H111" s="345"/>
      <c r="I111" s="270"/>
      <c r="J111" s="346"/>
      <c r="K111" s="337"/>
      <c r="L111" s="269"/>
      <c r="M111" s="289"/>
      <c r="N111" s="278"/>
    </row>
    <row r="112" spans="1:14" ht="10.5" customHeight="1">
      <c r="A112" s="291"/>
      <c r="B112" s="292"/>
      <c r="C112" s="292"/>
      <c r="D112" s="293"/>
      <c r="E112" s="294"/>
      <c r="F112" s="295"/>
      <c r="G112" s="342"/>
      <c r="H112" s="347"/>
      <c r="I112" s="296"/>
      <c r="J112" s="348"/>
      <c r="K112" s="338"/>
      <c r="L112" s="297"/>
      <c r="M112" s="298"/>
      <c r="N112" s="279"/>
    </row>
    <row r="113" spans="1:14" ht="7.95" hidden="1" customHeight="1">
      <c r="A113" s="299"/>
      <c r="B113" s="300"/>
      <c r="C113" s="300"/>
      <c r="D113" s="301"/>
      <c r="E113" s="302"/>
      <c r="F113" s="303"/>
      <c r="G113" s="343"/>
      <c r="H113" s="349"/>
      <c r="I113" s="304"/>
      <c r="J113" s="350"/>
      <c r="K113" s="339"/>
      <c r="L113" s="305"/>
      <c r="M113" s="306"/>
      <c r="N113" s="279"/>
    </row>
    <row r="114" spans="1:14" ht="9" hidden="1" customHeight="1">
      <c r="A114" s="307"/>
      <c r="B114" s="308"/>
      <c r="C114" s="308"/>
      <c r="D114" s="308"/>
      <c r="E114" s="309"/>
      <c r="F114" s="310"/>
      <c r="G114" s="342"/>
      <c r="H114" s="347"/>
      <c r="I114" s="296"/>
      <c r="J114" s="348"/>
      <c r="K114" s="338"/>
      <c r="L114" s="297"/>
      <c r="M114" s="298"/>
      <c r="N114" s="279"/>
    </row>
    <row r="115" spans="1:14" s="219" customFormat="1" ht="29.25" customHeight="1" thickBot="1">
      <c r="A115" s="571" t="s">
        <v>118</v>
      </c>
      <c r="B115" s="572"/>
      <c r="C115" s="572"/>
      <c r="D115" s="573"/>
      <c r="E115" s="573"/>
      <c r="F115" s="574"/>
      <c r="G115" s="344">
        <f>SUM(G4:G114)*0</f>
        <v>0</v>
      </c>
      <c r="H115" s="351"/>
      <c r="I115" s="312"/>
      <c r="J115" s="352"/>
      <c r="K115" s="340">
        <f>SUM(K4:K114)</f>
        <v>0</v>
      </c>
      <c r="L115" s="311">
        <f>SUM(L4:L114)</f>
        <v>0</v>
      </c>
      <c r="M115" s="313">
        <f>SUM(M4:M114)</f>
        <v>0</v>
      </c>
      <c r="N115" s="279"/>
    </row>
    <row r="116" spans="1:14" s="219" customFormat="1" ht="13.2" customHeight="1"/>
    <row r="117" spans="1:14" s="219" customFormat="1" ht="13.2" customHeight="1"/>
  </sheetData>
  <mergeCells count="2">
    <mergeCell ref="A115:F115"/>
    <mergeCell ref="K2:M2"/>
  </mergeCells>
  <conditionalFormatting sqref="F4:F5">
    <cfRule type="cellIs" dxfId="1" priority="2" stopIfTrue="1" operator="lessThan">
      <formula>0</formula>
    </cfRule>
  </conditionalFormatting>
  <conditionalFormatting sqref="F3:G3">
    <cfRule type="cellIs" dxfId="0" priority="1" stopIfTrue="1" operator="lessThan">
      <formula>0</formula>
    </cfRule>
  </conditionalFormatting>
  <pageMargins left="0.39370078740157483" right="0.43307086614173229" top="0.39370078740157483" bottom="0.51181102362204722" header="0.31496062992125984" footer="0.31496062992125984"/>
  <pageSetup paperSize="9" scale="38"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CoverPage</vt:lpstr>
      <vt:lpstr>Revised Sumary</vt:lpstr>
      <vt:lpstr>M.O.S</vt:lpstr>
      <vt:lpstr>P&amp;G - Section 1</vt:lpstr>
      <vt:lpstr>Pipeline-markers</vt:lpstr>
      <vt:lpstr>500KL RESERVOIR - SECTION 7</vt:lpstr>
      <vt:lpstr>SUB-CONTRACTOR'S SCOPE- SEC 8</vt:lpstr>
      <vt:lpstr>'500KL RESERVOIR - SECTION 7'!Print_Area</vt:lpstr>
      <vt:lpstr>CoverPage!Print_Area</vt:lpstr>
      <vt:lpstr>M.O.S!Print_Area</vt:lpstr>
      <vt:lpstr>'P&amp;G - Section 1'!Print_Area</vt:lpstr>
      <vt:lpstr>'Pipeline-markers'!Print_Area</vt:lpstr>
      <vt:lpstr>'Revised Sumary'!Print_Area</vt:lpstr>
      <vt:lpstr>'SUB-CONTRACTOR''S SCOPE- SEC 8'!Print_Area</vt:lpstr>
      <vt:lpstr>'500KL RESERVOIR - SECTION 7'!Print_Titles</vt:lpstr>
      <vt:lpstr>'P&amp;G - Section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Ntobeko Nzama</dc:creator>
  <cp:lastModifiedBy>Siyasanga Tyumre</cp:lastModifiedBy>
  <cp:lastPrinted>2026-02-07T14:58:13Z</cp:lastPrinted>
  <dcterms:created xsi:type="dcterms:W3CDTF">2021-07-10T15:00:25Z</dcterms:created>
  <dcterms:modified xsi:type="dcterms:W3CDTF">2026-04-29T13:00:01Z</dcterms:modified>
</cp:coreProperties>
</file>